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stroeve/Documents/Resolute/"/>
    </mc:Choice>
  </mc:AlternateContent>
  <xr:revisionPtr revIDLastSave="0" documentId="13_ncr:1_{6A08CD48-51E7-E842-8018-A0EF42649B4F}" xr6:coauthVersionLast="47" xr6:coauthVersionMax="47" xr10:uidLastSave="{00000000-0000-0000-0000-000000000000}"/>
  <bookViews>
    <workbookView xWindow="17020" yWindow="1200" windowWidth="27640" windowHeight="14500" xr2:uid="{C4E2893E-1F21-4749-8109-3DEBE409CBD5}"/>
  </bookViews>
  <sheets>
    <sheet name="sea_ice" sheetId="1" r:id="rId1"/>
    <sheet name="sea_ice_2" sheetId="6" r:id="rId2"/>
    <sheet name="tundra" sheetId="2" r:id="rId3"/>
    <sheet name="lake" sheetId="5" r:id="rId4"/>
    <sheet name="Info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2" l="1"/>
  <c r="O37" i="2"/>
  <c r="O38" i="2"/>
  <c r="O39" i="2"/>
  <c r="O40" i="2"/>
  <c r="O41" i="2"/>
  <c r="O42" i="2"/>
  <c r="O43" i="2"/>
  <c r="O44" i="2"/>
  <c r="O25" i="2"/>
  <c r="O26" i="2"/>
  <c r="O27" i="2"/>
  <c r="O28" i="2"/>
  <c r="O29" i="2"/>
  <c r="O30" i="2"/>
  <c r="O31" i="2"/>
  <c r="O32" i="2"/>
  <c r="O33" i="2"/>
  <c r="O23" i="2"/>
  <c r="O24" i="2"/>
  <c r="O20" i="2"/>
  <c r="O21" i="2"/>
  <c r="O5" i="2"/>
  <c r="O6" i="2"/>
  <c r="O7" i="2"/>
  <c r="O8" i="2"/>
  <c r="O10" i="2"/>
  <c r="O11" i="2"/>
  <c r="O12" i="2"/>
  <c r="O13" i="2"/>
  <c r="O14" i="2"/>
  <c r="O15" i="2"/>
  <c r="O16" i="2"/>
  <c r="O17" i="2"/>
  <c r="O18" i="2"/>
  <c r="O4" i="2"/>
  <c r="L50" i="2"/>
  <c r="M50" i="2" s="1"/>
  <c r="L49" i="2"/>
  <c r="M49" i="2" s="1"/>
  <c r="O48" i="2"/>
  <c r="O55" i="2"/>
  <c r="O54" i="2"/>
  <c r="O53" i="2"/>
  <c r="O52" i="2"/>
  <c r="O51" i="2"/>
  <c r="O50" i="2"/>
  <c r="O49" i="2"/>
  <c r="O47" i="2"/>
  <c r="S6" i="1"/>
  <c r="L13" i="5"/>
  <c r="M13" i="5" s="1"/>
  <c r="N13" i="5" s="1"/>
  <c r="L12" i="5"/>
  <c r="M12" i="5" s="1"/>
  <c r="N12" i="5" s="1"/>
  <c r="L11" i="5"/>
  <c r="M11" i="5" s="1"/>
  <c r="N11" i="5" s="1"/>
  <c r="L5" i="5"/>
  <c r="M5" i="5" s="1"/>
  <c r="N5" i="5" s="1"/>
  <c r="L4" i="5"/>
  <c r="M4" i="5" s="1"/>
  <c r="N4" i="5" s="1"/>
  <c r="P9" i="5"/>
  <c r="P8" i="5"/>
  <c r="P7" i="5"/>
  <c r="P5" i="5"/>
  <c r="P4" i="5"/>
  <c r="S28" i="1"/>
  <c r="S27" i="1"/>
  <c r="S22" i="1"/>
  <c r="S20" i="1"/>
  <c r="S19" i="1"/>
  <c r="S18" i="1"/>
  <c r="S15" i="1"/>
  <c r="S14" i="1"/>
  <c r="S13" i="1"/>
  <c r="S12" i="1"/>
  <c r="S8" i="1"/>
  <c r="S7" i="1"/>
  <c r="D5" i="7"/>
  <c r="C3" i="7"/>
  <c r="C4" i="7"/>
  <c r="N5" i="1" l="1"/>
  <c r="O5" i="1" s="1"/>
  <c r="P5" i="1" s="1"/>
  <c r="N4" i="1"/>
  <c r="O4" i="1" s="1"/>
  <c r="P4" i="1" s="1"/>
  <c r="N3" i="1"/>
  <c r="O3" i="1" s="1"/>
  <c r="P3" i="1" s="1"/>
  <c r="N28" i="1"/>
  <c r="O28" i="1" s="1"/>
  <c r="P28" i="1" s="1"/>
  <c r="N27" i="1"/>
  <c r="O27" i="1" s="1"/>
  <c r="P27" i="1" s="1"/>
  <c r="N22" i="1"/>
  <c r="O22" i="1" s="1"/>
  <c r="P22" i="1" s="1"/>
  <c r="N20" i="1"/>
  <c r="O20" i="1" s="1"/>
  <c r="P20" i="1" s="1"/>
  <c r="N19" i="1"/>
  <c r="O19" i="1" s="1"/>
  <c r="P19" i="1" s="1"/>
  <c r="N18" i="1"/>
  <c r="O18" i="1" s="1"/>
  <c r="P18" i="1" s="1"/>
  <c r="N15" i="1"/>
  <c r="O15" i="1" s="1"/>
  <c r="P15" i="1" s="1"/>
  <c r="N14" i="1"/>
  <c r="O14" i="1" s="1"/>
  <c r="P14" i="1" s="1"/>
  <c r="N13" i="1"/>
  <c r="O13" i="1" s="1"/>
  <c r="P13" i="1" s="1"/>
  <c r="N12" i="1"/>
  <c r="O12" i="1" s="1"/>
  <c r="P12" i="1" s="1"/>
  <c r="N8" i="1"/>
  <c r="O8" i="1" s="1"/>
  <c r="P8" i="1" s="1"/>
  <c r="N7" i="1"/>
  <c r="O7" i="1" s="1"/>
  <c r="P7" i="1" s="1"/>
  <c r="K8" i="2"/>
  <c r="L8" i="2" s="1"/>
  <c r="M8" i="2" s="1"/>
  <c r="K7" i="2"/>
  <c r="L7" i="2" s="1"/>
  <c r="M7" i="2" s="1"/>
  <c r="K6" i="2"/>
  <c r="L6" i="2" s="1"/>
  <c r="M6" i="2" s="1"/>
  <c r="K5" i="2"/>
  <c r="L5" i="2" s="1"/>
  <c r="M5" i="2" s="1"/>
  <c r="K4" i="2"/>
  <c r="L4" i="2" s="1"/>
  <c r="M4" i="2" s="1"/>
  <c r="K14" i="6"/>
  <c r="L14" i="6" s="1"/>
  <c r="M14" i="6" s="1"/>
  <c r="K13" i="6"/>
  <c r="L13" i="6" s="1"/>
  <c r="M13" i="6" s="1"/>
  <c r="K12" i="6"/>
  <c r="L12" i="6" s="1"/>
  <c r="M12" i="6" s="1"/>
  <c r="K11" i="6"/>
  <c r="L11" i="6" s="1"/>
  <c r="M11" i="6" s="1"/>
  <c r="K10" i="6"/>
  <c r="L10" i="6" s="1"/>
  <c r="M10" i="6" s="1"/>
  <c r="K9" i="6"/>
  <c r="L9" i="6" s="1"/>
  <c r="M9" i="6" s="1"/>
  <c r="K7" i="6"/>
  <c r="L7" i="6" s="1"/>
  <c r="M7" i="6" s="1"/>
  <c r="K6" i="6"/>
  <c r="L6" i="6" s="1"/>
  <c r="M6" i="6" s="1"/>
  <c r="K5" i="6"/>
  <c r="L5" i="6" s="1"/>
  <c r="M5" i="6" s="1"/>
  <c r="K4" i="6"/>
  <c r="L4" i="6" s="1"/>
  <c r="M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tc={D3F9EC44-0EFF-8D41-9BE1-FF279A4B3B99}</author>
    <author>tc={B63953E3-4075-3D45-B7D4-10F374D16624}</author>
    <author>tc={F0EA8C8A-A63E-5B4C-9FE7-1FCF84CC3FB2}</author>
  </authors>
  <commentList>
    <comment ref="R15" authorId="0" shapeId="0" xr:uid="{D3F9EC44-0EFF-8D41-9BE1-FF279A4B3B9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Could be 169 or 109
</t>
      </text>
    </comment>
    <comment ref="J18" authorId="1" shapeId="0" xr:uid="{B63953E3-4075-3D45-B7D4-10F374D16624}">
      <text>
        <t>[Threaded comment]
Your version of Excel allows you to read this threaded comment; however, any edits to it will get removed if the file is opened in a newer version of Excel. Learn more: https://go.microsoft.com/fwlink/?linkid=870924
Comment:
    Says 8-4 on bag but 8-5 in notebook</t>
      </text>
    </comment>
    <comment ref="J28" authorId="2" shapeId="0" xr:uid="{F0EA8C8A-A63E-5B4C-9FE7-1FCF84CC3FB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Says ice, assume 0
</t>
      </text>
    </comment>
  </commentList>
</comments>
</file>

<file path=xl/sharedStrings.xml><?xml version="1.0" encoding="utf-8"?>
<sst xmlns="http://schemas.openxmlformats.org/spreadsheetml/2006/main" count="270" uniqueCount="140">
  <si>
    <t>Date: 4.4.25</t>
  </si>
  <si>
    <t>Includes bag</t>
  </si>
  <si>
    <t>Minus bag</t>
  </si>
  <si>
    <t>J temperatures bottom of sample, other temperatures middle of sample</t>
  </si>
  <si>
    <t>Snow pit name</t>
  </si>
  <si>
    <t>Time</t>
  </si>
  <si>
    <t>People</t>
  </si>
  <si>
    <t>Longitude</t>
  </si>
  <si>
    <t>Latitude</t>
  </si>
  <si>
    <t>Total pit depth (cm)</t>
  </si>
  <si>
    <t>Sample depth top (cm)</t>
  </si>
  <si>
    <t>Sample depth bottom (cm)</t>
  </si>
  <si>
    <t>Salinity (ppt)</t>
  </si>
  <si>
    <t xml:space="preserve">Weight (g) </t>
  </si>
  <si>
    <t>Bag type</t>
  </si>
  <si>
    <t>Weight (g)</t>
  </si>
  <si>
    <t>Weight (kg)</t>
  </si>
  <si>
    <t>Density _calc (kg/m3)</t>
  </si>
  <si>
    <t>Grain size (mm)</t>
  </si>
  <si>
    <t>Weight inc. cutter field notes (g)</t>
  </si>
  <si>
    <t>Density_field (kg/m3)</t>
  </si>
  <si>
    <t>Temperature</t>
  </si>
  <si>
    <t>Notes</t>
  </si>
  <si>
    <t>Snow pit 1 - Red flag 1</t>
  </si>
  <si>
    <t>A&amp;C</t>
  </si>
  <si>
    <t>Whirlpak</t>
  </si>
  <si>
    <t>This had 1 cm missing at the top so adjust volume accordingly. Shallow pit</t>
  </si>
  <si>
    <t>4 cm depth came out as snow brittle but same volume should have been in the cutter.  Shallow pit</t>
  </si>
  <si>
    <t>Ice scraping</t>
  </si>
  <si>
    <t>Snow pit 2 - Red flag 2</t>
  </si>
  <si>
    <t>J</t>
  </si>
  <si>
    <t xml:space="preserve">Ziploc </t>
  </si>
  <si>
    <t>air</t>
  </si>
  <si>
    <t>snow</t>
  </si>
  <si>
    <t xml:space="preserve">snow/ice </t>
  </si>
  <si>
    <t>Snow pit 3 - Red flag 3</t>
  </si>
  <si>
    <t>air/snow</t>
  </si>
  <si>
    <t>Snow pit 4 - Red flag 4</t>
  </si>
  <si>
    <t>This seems quite a difference?</t>
  </si>
  <si>
    <t xml:space="preserve">salinity sample lost </t>
  </si>
  <si>
    <t>Snow pit 5 - Red flag 5</t>
  </si>
  <si>
    <t>R</t>
  </si>
  <si>
    <t>ice scraping - centre pit</t>
  </si>
  <si>
    <t>taken day after snowpit</t>
  </si>
  <si>
    <t>ice scraping -under cutter</t>
  </si>
  <si>
    <t>Snow pit 6 - Red flag 6</t>
  </si>
  <si>
    <t>ice</t>
  </si>
  <si>
    <t>Date: 6.4.25</t>
  </si>
  <si>
    <t>GPS</t>
  </si>
  <si>
    <t>snow depth</t>
  </si>
  <si>
    <t>salinity (ppt)</t>
  </si>
  <si>
    <t>bag type</t>
  </si>
  <si>
    <t>Density (kg/m3)</t>
  </si>
  <si>
    <t xml:space="preserve">green flag </t>
  </si>
  <si>
    <t>74.68363N, 95.11915W</t>
  </si>
  <si>
    <t>air-snow</t>
  </si>
  <si>
    <t>5-8cm</t>
  </si>
  <si>
    <t>Ziploc</t>
  </si>
  <si>
    <t>2-5cm</t>
  </si>
  <si>
    <t>0-2cm</t>
  </si>
  <si>
    <t>half-full cutter of sample taken</t>
  </si>
  <si>
    <t>ice scraping</t>
  </si>
  <si>
    <t>red flag</t>
  </si>
  <si>
    <t>74.68294N,95.12056W</t>
  </si>
  <si>
    <t>12-15cm</t>
  </si>
  <si>
    <t>9-12cm</t>
  </si>
  <si>
    <t>6-9cm</t>
  </si>
  <si>
    <t>95% full cutter taken</t>
  </si>
  <si>
    <t>3-6cm</t>
  </si>
  <si>
    <t>0-3cm</t>
  </si>
  <si>
    <t>Density_calc (kg/m3)</t>
  </si>
  <si>
    <t>Weight inc. cutter field  (g)</t>
  </si>
  <si>
    <t>Air/snow</t>
  </si>
  <si>
    <t>green flag 1</t>
  </si>
  <si>
    <t>74 44' 4.90812'' , 94 58' 57.72504''</t>
  </si>
  <si>
    <t>~2.0 - 5.0</t>
  </si>
  <si>
    <t>Not matching up with sampled weight densities and seem very low - dont believe its  an issue with the calculation or density cutter weight as align mostly on other days</t>
  </si>
  <si>
    <t>4.5-7.5</t>
  </si>
  <si>
    <t>7.5-10.5</t>
  </si>
  <si>
    <t>10.5-13.5</t>
  </si>
  <si>
    <t>13.5-16.5</t>
  </si>
  <si>
    <t>green flag 2</t>
  </si>
  <si>
    <t>74 44' 7.7514'' , 94 58' 54.4598''</t>
  </si>
  <si>
    <t>Softer surface</t>
  </si>
  <si>
    <t>29-26</t>
  </si>
  <si>
    <t>Still very low?</t>
  </si>
  <si>
    <t>26-22.5</t>
  </si>
  <si>
    <t>But these seem ok values ?</t>
  </si>
  <si>
    <t>22.5-19</t>
  </si>
  <si>
    <t>19-16</t>
  </si>
  <si>
    <t>16-13</t>
  </si>
  <si>
    <t>13-10</t>
  </si>
  <si>
    <t>10-7</t>
  </si>
  <si>
    <t>7-4</t>
  </si>
  <si>
    <t>4-0</t>
  </si>
  <si>
    <t>Large grains, flat faceted grains at bottom</t>
  </si>
  <si>
    <t>green flag 3 and blue 3</t>
  </si>
  <si>
    <t>74 44' 9.48264'' , 94 58' 59.28564''</t>
  </si>
  <si>
    <t>7.5-4.5</t>
  </si>
  <si>
    <t>4.5-0</t>
  </si>
  <si>
    <t>very large crystals at bottom</t>
  </si>
  <si>
    <t>green flag 4 and blue 4</t>
  </si>
  <si>
    <t>74 44' 12.1344'' , 94 58' 39.95436''</t>
  </si>
  <si>
    <t>39-36</t>
  </si>
  <si>
    <t>sugar snow</t>
  </si>
  <si>
    <t>36-33</t>
  </si>
  <si>
    <t>33-30</t>
  </si>
  <si>
    <t>30-27</t>
  </si>
  <si>
    <t>27-24</t>
  </si>
  <si>
    <t>23-20</t>
  </si>
  <si>
    <t>20-17</t>
  </si>
  <si>
    <t>17-14</t>
  </si>
  <si>
    <t>14-11</t>
  </si>
  <si>
    <t>11-8</t>
  </si>
  <si>
    <t>8-5</t>
  </si>
  <si>
    <t>5-0</t>
  </si>
  <si>
    <t>Too rocky</t>
  </si>
  <si>
    <t>Blue 5</t>
  </si>
  <si>
    <t>74.7373N, 94.9800W Or 74 44' 14.26272'' , 94 58' 47.8416''</t>
  </si>
  <si>
    <t>31-28</t>
  </si>
  <si>
    <t>28-25</t>
  </si>
  <si>
    <t>25-22</t>
  </si>
  <si>
    <t>22-19</t>
  </si>
  <si>
    <t>Loose and difficult to sample</t>
  </si>
  <si>
    <t>6-3</t>
  </si>
  <si>
    <t xml:space="preserve">Just Rosie testing numbers below here - remove </t>
  </si>
  <si>
    <t>Date: 5.4.25</t>
  </si>
  <si>
    <t>Weight minus bag (g)</t>
  </si>
  <si>
    <t>Snow pit 1 - Green flag 1</t>
  </si>
  <si>
    <t>Snow pit 2</t>
  </si>
  <si>
    <t>no sample taken</t>
  </si>
  <si>
    <t>Snow pit 3</t>
  </si>
  <si>
    <t>A</t>
  </si>
  <si>
    <t>Not taken</t>
  </si>
  <si>
    <t>Volume (cm3)</t>
  </si>
  <si>
    <t>Volume (m3)</t>
  </si>
  <si>
    <t>Ziploc bag</t>
  </si>
  <si>
    <t>Whirlpack bag</t>
  </si>
  <si>
    <t>Density cutter (inc 'lid')</t>
  </si>
  <si>
    <t>Sea Ice Thickness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</si>
</sst>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scheme val="minor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5"/>
      <name val="Aptos Narrow"/>
      <family val="2"/>
      <scheme val="minor"/>
    </font>
    <font>
      <sz val="12"/>
      <color theme="1"/>
      <name val="Aptos Narrow"/>
      <scheme val="minor"/>
    </font>
    <font>
      <sz val="12"/>
      <color theme="4"/>
      <name val="Aptos Narrow"/>
      <family val="2"/>
      <scheme val="minor"/>
    </font>
    <font>
      <sz val="12"/>
      <color theme="9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0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0" fillId="3" borderId="0" xfId="0" applyFill="1"/>
    <xf numFmtId="0" fontId="1" fillId="3" borderId="0" xfId="0" applyFont="1" applyFill="1" applyAlignment="1">
      <alignment wrapText="1"/>
    </xf>
    <xf numFmtId="0" fontId="6" fillId="0" borderId="0" xfId="0" applyFont="1"/>
    <xf numFmtId="0" fontId="2" fillId="3" borderId="0" xfId="0" applyFont="1" applyFill="1" applyAlignment="1">
      <alignment wrapText="1"/>
    </xf>
    <xf numFmtId="0" fontId="0" fillId="0" borderId="0" xfId="0" applyAlignment="1">
      <alignment horizontal="left" wrapText="1"/>
    </xf>
    <xf numFmtId="0" fontId="7" fillId="0" borderId="0" xfId="0" applyFont="1"/>
    <xf numFmtId="0" fontId="0" fillId="3" borderId="0" xfId="0" applyFill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att, Rosemary Willatt" id="{8594AE3A-5BA6-C747-9E2D-C135325663EE}" userId="S::ucfblee@ucl.ac.uk::0401301c-c940-4397-89d0-d5212352eb2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5" dT="2025-04-04T01:18:50.68" personId="{8594AE3A-5BA6-C747-9E2D-C135325663EE}" id="{D3F9EC44-0EFF-8D41-9BE1-FF279A4B3B99}">
    <text xml:space="preserve">Could be 169 or 109
</text>
  </threadedComment>
  <threadedComment ref="J18" dT="2025-04-04T01:20:17.26" personId="{8594AE3A-5BA6-C747-9E2D-C135325663EE}" id="{B63953E3-4075-3D45-B7D4-10F374D16624}">
    <text>Says 8-4 on bag but 8-5 in notebook</text>
  </threadedComment>
  <threadedComment ref="J28" dT="2025-04-04T01:26:02.92" personId="{8594AE3A-5BA6-C747-9E2D-C135325663EE}" id="{F0EA8C8A-A63E-5B4C-9FE7-1FCF84CC3FB2}">
    <text xml:space="preserve">Says ice, assume 0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380D-7542-C74F-AAC6-F7CAC0EEBF3C}">
  <dimension ref="B1:U29"/>
  <sheetViews>
    <sheetView tabSelected="1" topLeftCell="A7" workbookViewId="0">
      <selection activeCell="F26" sqref="F26:F28"/>
    </sheetView>
  </sheetViews>
  <sheetFormatPr baseColWidth="10" defaultColWidth="11" defaultRowHeight="15.75" customHeight="1" x14ac:dyDescent="0.2"/>
  <cols>
    <col min="1" max="1" width="3.6640625" customWidth="1"/>
    <col min="2" max="2" width="17.6640625" customWidth="1"/>
    <col min="3" max="3" width="6.1640625" customWidth="1"/>
    <col min="8" max="8" width="13.6640625" customWidth="1"/>
    <col min="9" max="9" width="16.6640625" customWidth="1"/>
    <col min="10" max="10" width="14.5" customWidth="1"/>
    <col min="11" max="11" width="12.6640625" customWidth="1"/>
    <col min="16" max="16" width="13.1640625" customWidth="1"/>
    <col min="17" max="17" width="15" customWidth="1"/>
    <col min="18" max="20" width="17.1640625" customWidth="1"/>
    <col min="21" max="21" width="59.5" customWidth="1"/>
  </cols>
  <sheetData>
    <row r="1" spans="2:21" ht="31.5" customHeight="1" x14ac:dyDescent="0.2">
      <c r="B1" s="5" t="s">
        <v>0</v>
      </c>
      <c r="L1" t="s">
        <v>1</v>
      </c>
      <c r="N1" t="s">
        <v>2</v>
      </c>
      <c r="T1" s="11" t="s">
        <v>3</v>
      </c>
    </row>
    <row r="2" spans="2:21" s="10" customFormat="1" ht="34" x14ac:dyDescent="0.2"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139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10" t="s">
        <v>18</v>
      </c>
      <c r="R2" s="19" t="s">
        <v>19</v>
      </c>
      <c r="S2" s="10" t="s">
        <v>20</v>
      </c>
      <c r="T2" s="11" t="s">
        <v>21</v>
      </c>
      <c r="U2" s="10" t="s">
        <v>22</v>
      </c>
    </row>
    <row r="3" spans="2:21" ht="16" x14ac:dyDescent="0.2">
      <c r="B3" s="32" t="s">
        <v>23</v>
      </c>
      <c r="C3" s="2">
        <v>0.44444444444444442</v>
      </c>
      <c r="D3" t="s">
        <v>24</v>
      </c>
      <c r="E3">
        <v>-95.08278</v>
      </c>
      <c r="F3">
        <v>74.703829999999996</v>
      </c>
      <c r="G3">
        <v>1.3</v>
      </c>
      <c r="H3">
        <v>7</v>
      </c>
      <c r="I3">
        <v>3</v>
      </c>
      <c r="J3">
        <v>0</v>
      </c>
      <c r="K3">
        <v>12.9</v>
      </c>
      <c r="L3" s="3">
        <v>27.08</v>
      </c>
      <c r="M3" t="s">
        <v>25</v>
      </c>
      <c r="N3">
        <f>L3-Info!C4</f>
        <v>23.660000000000011</v>
      </c>
      <c r="O3">
        <f>N3*0.001</f>
        <v>2.3660000000000011E-2</v>
      </c>
      <c r="P3" s="16">
        <f>O3/Info!F5</f>
        <v>236.60000000000011</v>
      </c>
      <c r="Q3">
        <v>0.5</v>
      </c>
      <c r="T3">
        <v>-20.8</v>
      </c>
      <c r="U3" s="16" t="s">
        <v>26</v>
      </c>
    </row>
    <row r="4" spans="2:21" ht="34" x14ac:dyDescent="0.2">
      <c r="B4" s="32"/>
      <c r="C4" s="2">
        <v>0.44444444444444442</v>
      </c>
      <c r="D4" t="s">
        <v>24</v>
      </c>
      <c r="E4">
        <v>-95.08278</v>
      </c>
      <c r="F4">
        <v>74.703829999999996</v>
      </c>
      <c r="H4">
        <v>7</v>
      </c>
      <c r="I4">
        <v>7</v>
      </c>
      <c r="J4">
        <v>3</v>
      </c>
      <c r="K4">
        <v>1.78</v>
      </c>
      <c r="L4" s="18">
        <v>35.42</v>
      </c>
      <c r="M4" t="s">
        <v>25</v>
      </c>
      <c r="N4">
        <f>L4-Info!C4</f>
        <v>32.000000000000014</v>
      </c>
      <c r="O4">
        <f t="shared" ref="O4:O28" si="0">N4*0.001</f>
        <v>3.2000000000000015E-2</v>
      </c>
      <c r="P4" s="17">
        <f>O4/Info!F5</f>
        <v>320.00000000000011</v>
      </c>
      <c r="Q4">
        <v>0.8</v>
      </c>
      <c r="T4">
        <v>-22.6</v>
      </c>
      <c r="U4" s="4" t="s">
        <v>27</v>
      </c>
    </row>
    <row r="5" spans="2:21" ht="16" x14ac:dyDescent="0.2">
      <c r="B5" s="32"/>
      <c r="C5" s="2">
        <v>0.44444444444444442</v>
      </c>
      <c r="D5" t="s">
        <v>24</v>
      </c>
      <c r="E5">
        <v>-95.08278</v>
      </c>
      <c r="F5">
        <v>74.703829999999996</v>
      </c>
      <c r="H5">
        <v>7</v>
      </c>
      <c r="I5">
        <v>0</v>
      </c>
      <c r="J5">
        <v>-1</v>
      </c>
      <c r="K5">
        <v>10.8</v>
      </c>
      <c r="L5">
        <v>10.64</v>
      </c>
      <c r="M5" t="s">
        <v>25</v>
      </c>
      <c r="N5">
        <f>L5-Info!C4</f>
        <v>7.2200000000000131</v>
      </c>
      <c r="O5">
        <f t="shared" si="0"/>
        <v>7.2200000000000129E-3</v>
      </c>
      <c r="P5" s="17">
        <f>O5/Info!F5</f>
        <v>72.200000000000131</v>
      </c>
      <c r="U5" t="s">
        <v>28</v>
      </c>
    </row>
    <row r="6" spans="2:21" ht="16" x14ac:dyDescent="0.2">
      <c r="B6" s="32" t="s">
        <v>29</v>
      </c>
      <c r="D6" t="s">
        <v>30</v>
      </c>
      <c r="E6">
        <v>-95.093829999999997</v>
      </c>
      <c r="F6">
        <v>74.704660000000004</v>
      </c>
      <c r="G6">
        <v>1.21</v>
      </c>
      <c r="H6">
        <v>11.5</v>
      </c>
      <c r="I6">
        <v>11.5</v>
      </c>
      <c r="J6">
        <v>8.5</v>
      </c>
      <c r="K6">
        <v>0.34</v>
      </c>
      <c r="M6" t="s">
        <v>31</v>
      </c>
      <c r="P6" s="17"/>
      <c r="R6">
        <v>172.98</v>
      </c>
      <c r="S6">
        <f>((R6-Info!C5)*0.001)/Info!F5</f>
        <v>309.19999999999987</v>
      </c>
    </row>
    <row r="7" spans="2:21" ht="16" x14ac:dyDescent="0.2">
      <c r="B7" s="32"/>
      <c r="D7" t="s">
        <v>30</v>
      </c>
      <c r="E7">
        <v>-95.093829999999997</v>
      </c>
      <c r="F7">
        <v>74.704660000000004</v>
      </c>
      <c r="I7">
        <v>8.5</v>
      </c>
      <c r="J7">
        <v>5.5</v>
      </c>
      <c r="K7">
        <v>2.56</v>
      </c>
      <c r="L7">
        <v>36.020000000000003</v>
      </c>
      <c r="M7" t="s">
        <v>31</v>
      </c>
      <c r="N7">
        <f>L7-Info!C3</f>
        <v>28.779999999999994</v>
      </c>
      <c r="O7">
        <f t="shared" si="0"/>
        <v>2.8779999999999993E-2</v>
      </c>
      <c r="P7" s="17">
        <f>O7/Info!F5</f>
        <v>287.7999999999999</v>
      </c>
      <c r="R7">
        <v>169.53</v>
      </c>
      <c r="S7">
        <f>((R7-Info!C5)*0.001)/Info!F5</f>
        <v>274.7</v>
      </c>
      <c r="T7">
        <v>-21.1</v>
      </c>
    </row>
    <row r="8" spans="2:21" ht="16" x14ac:dyDescent="0.2">
      <c r="B8" s="32"/>
      <c r="D8" t="s">
        <v>30</v>
      </c>
      <c r="E8">
        <v>-95.093829999999997</v>
      </c>
      <c r="F8">
        <v>74.704660000000004</v>
      </c>
      <c r="I8">
        <v>5.5</v>
      </c>
      <c r="J8">
        <v>2.5</v>
      </c>
      <c r="K8">
        <v>13.5</v>
      </c>
      <c r="L8">
        <v>31.77</v>
      </c>
      <c r="M8" t="s">
        <v>31</v>
      </c>
      <c r="N8">
        <f>L8-Info!C3</f>
        <v>24.52999999999999</v>
      </c>
      <c r="O8">
        <f t="shared" si="0"/>
        <v>2.4529999999999989E-2</v>
      </c>
      <c r="P8" s="17">
        <f>O8/Info!F5</f>
        <v>245.29999999999987</v>
      </c>
      <c r="R8">
        <v>166.18</v>
      </c>
      <c r="S8">
        <f>((R8-Info!C5)*0.001)/Info!F5</f>
        <v>241.20000000000005</v>
      </c>
      <c r="T8">
        <v>-19.2</v>
      </c>
    </row>
    <row r="9" spans="2:21" ht="16" x14ac:dyDescent="0.2">
      <c r="B9" s="32"/>
      <c r="D9" t="s">
        <v>30</v>
      </c>
      <c r="E9">
        <v>-95.093829999999997</v>
      </c>
      <c r="F9">
        <v>74.704660000000004</v>
      </c>
      <c r="I9" t="s">
        <v>32</v>
      </c>
      <c r="P9" s="17"/>
      <c r="T9">
        <v>-20.9</v>
      </c>
    </row>
    <row r="10" spans="2:21" ht="16" x14ac:dyDescent="0.2">
      <c r="B10" s="32"/>
      <c r="D10" t="s">
        <v>30</v>
      </c>
      <c r="E10">
        <v>-95.093829999999997</v>
      </c>
      <c r="F10">
        <v>74.704660000000004</v>
      </c>
      <c r="I10" t="s">
        <v>33</v>
      </c>
      <c r="P10" s="17"/>
      <c r="T10">
        <v>-21.6</v>
      </c>
    </row>
    <row r="11" spans="2:21" ht="16" x14ac:dyDescent="0.2">
      <c r="B11" s="32"/>
      <c r="D11" t="s">
        <v>30</v>
      </c>
      <c r="E11">
        <v>-95.093829999999997</v>
      </c>
      <c r="F11">
        <v>74.704660000000004</v>
      </c>
      <c r="I11" t="s">
        <v>34</v>
      </c>
      <c r="P11" s="17"/>
      <c r="T11">
        <v>-18.899999999999999</v>
      </c>
    </row>
    <row r="12" spans="2:21" ht="16" x14ac:dyDescent="0.2">
      <c r="B12" s="32" t="s">
        <v>35</v>
      </c>
      <c r="D12" t="s">
        <v>30</v>
      </c>
      <c r="E12">
        <v>-95.091909999999999</v>
      </c>
      <c r="F12">
        <v>74.702650000000006</v>
      </c>
      <c r="H12">
        <v>14</v>
      </c>
      <c r="I12">
        <v>14</v>
      </c>
      <c r="J12">
        <v>11</v>
      </c>
      <c r="K12">
        <v>0.14000000000000001</v>
      </c>
      <c r="L12">
        <v>47.15</v>
      </c>
      <c r="M12" t="s">
        <v>31</v>
      </c>
      <c r="N12">
        <f>L12-Info!C3</f>
        <v>39.909999999999989</v>
      </c>
      <c r="O12">
        <f t="shared" si="0"/>
        <v>3.9909999999999987E-2</v>
      </c>
      <c r="P12" s="17">
        <f>O12/Info!F5</f>
        <v>399.09999999999985</v>
      </c>
      <c r="R12">
        <v>180.79</v>
      </c>
      <c r="S12">
        <f>((R12-Info!C5)*0.001)/Info!F5</f>
        <v>387.2999999999999</v>
      </c>
      <c r="T12">
        <v>-20.6</v>
      </c>
    </row>
    <row r="13" spans="2:21" ht="16" x14ac:dyDescent="0.2">
      <c r="B13" s="32"/>
      <c r="D13" t="s">
        <v>30</v>
      </c>
      <c r="E13">
        <v>-95.091909999999999</v>
      </c>
      <c r="F13">
        <v>74.702650000000006</v>
      </c>
      <c r="H13">
        <v>14</v>
      </c>
      <c r="I13">
        <v>11</v>
      </c>
      <c r="J13">
        <v>8</v>
      </c>
      <c r="K13">
        <v>0.17</v>
      </c>
      <c r="L13">
        <v>43.3</v>
      </c>
      <c r="M13" t="s">
        <v>31</v>
      </c>
      <c r="N13">
        <f>L13-Info!C3</f>
        <v>36.059999999999988</v>
      </c>
      <c r="O13">
        <f t="shared" si="0"/>
        <v>3.6059999999999988E-2</v>
      </c>
      <c r="P13" s="17">
        <f>O13/Info!F5</f>
        <v>360.59999999999985</v>
      </c>
      <c r="R13">
        <v>176.77</v>
      </c>
      <c r="S13">
        <f>((R13-Info!C5)*0.001)/Info!F5</f>
        <v>347.10000000000008</v>
      </c>
      <c r="T13">
        <v>-19.899999999999999</v>
      </c>
    </row>
    <row r="14" spans="2:21" ht="16" x14ac:dyDescent="0.2">
      <c r="B14" s="32"/>
      <c r="D14" t="s">
        <v>30</v>
      </c>
      <c r="E14">
        <v>-95.091909999999999</v>
      </c>
      <c r="F14">
        <v>74.702650000000006</v>
      </c>
      <c r="G14">
        <v>1.2</v>
      </c>
      <c r="H14">
        <v>14</v>
      </c>
      <c r="I14">
        <v>8</v>
      </c>
      <c r="J14">
        <v>4</v>
      </c>
      <c r="K14">
        <v>3.97</v>
      </c>
      <c r="L14">
        <v>40.97</v>
      </c>
      <c r="M14" t="s">
        <v>31</v>
      </c>
      <c r="N14">
        <f>L14-Info!C3</f>
        <v>33.72999999999999</v>
      </c>
      <c r="O14">
        <f t="shared" si="0"/>
        <v>3.3729999999999989E-2</v>
      </c>
      <c r="P14" s="17">
        <f>O14/Info!F5</f>
        <v>337.2999999999999</v>
      </c>
      <c r="R14">
        <v>174.59</v>
      </c>
      <c r="S14">
        <f>((R14-Info!C5)*0.001)/Info!F5</f>
        <v>325.3</v>
      </c>
      <c r="T14">
        <v>-18.2</v>
      </c>
    </row>
    <row r="15" spans="2:21" ht="16" x14ac:dyDescent="0.2">
      <c r="B15" s="32"/>
      <c r="D15" t="s">
        <v>30</v>
      </c>
      <c r="E15">
        <v>-95.091909999999999</v>
      </c>
      <c r="F15">
        <v>74.702650000000006</v>
      </c>
      <c r="H15">
        <v>14</v>
      </c>
      <c r="I15">
        <v>4</v>
      </c>
      <c r="J15">
        <v>0</v>
      </c>
      <c r="K15">
        <v>12.3</v>
      </c>
      <c r="L15">
        <v>32.85</v>
      </c>
      <c r="M15" t="s">
        <v>31</v>
      </c>
      <c r="N15">
        <f>L15-Info!C3</f>
        <v>25.609999999999992</v>
      </c>
      <c r="O15">
        <f t="shared" si="0"/>
        <v>2.5609999999999994E-2</v>
      </c>
      <c r="P15" s="17">
        <f>O15/Info!F5</f>
        <v>256.09999999999991</v>
      </c>
      <c r="R15">
        <v>169</v>
      </c>
      <c r="S15">
        <f>((R15-Info!C5)*0.001)/Info!F5</f>
        <v>269.39999999999998</v>
      </c>
    </row>
    <row r="16" spans="2:21" ht="16" x14ac:dyDescent="0.2">
      <c r="B16" s="32"/>
      <c r="D16" t="s">
        <v>30</v>
      </c>
      <c r="E16">
        <v>-95.091909999999999</v>
      </c>
      <c r="F16">
        <v>74.702650000000006</v>
      </c>
      <c r="H16">
        <v>14</v>
      </c>
      <c r="I16" t="s">
        <v>34</v>
      </c>
      <c r="P16" s="17"/>
      <c r="T16">
        <v>-17.5</v>
      </c>
    </row>
    <row r="17" spans="2:21" ht="16" x14ac:dyDescent="0.2">
      <c r="B17" s="32"/>
      <c r="D17" t="s">
        <v>30</v>
      </c>
      <c r="E17">
        <v>-95.091909999999999</v>
      </c>
      <c r="F17">
        <v>74.702650000000006</v>
      </c>
      <c r="H17">
        <v>14</v>
      </c>
      <c r="I17" t="s">
        <v>36</v>
      </c>
      <c r="P17" s="17"/>
      <c r="T17">
        <v>-20.399999999999999</v>
      </c>
    </row>
    <row r="18" spans="2:21" ht="16" x14ac:dyDescent="0.2">
      <c r="B18" s="32" t="s">
        <v>37</v>
      </c>
      <c r="D18" t="s">
        <v>30</v>
      </c>
      <c r="E18">
        <v>-95.097999999999999</v>
      </c>
      <c r="F18">
        <v>74.704669999999993</v>
      </c>
      <c r="H18">
        <v>8</v>
      </c>
      <c r="I18">
        <v>8</v>
      </c>
      <c r="J18">
        <v>5</v>
      </c>
      <c r="K18">
        <v>1.23</v>
      </c>
      <c r="L18">
        <v>47.28</v>
      </c>
      <c r="M18" t="s">
        <v>31</v>
      </c>
      <c r="N18">
        <f>L18-Info!C3</f>
        <v>40.039999999999992</v>
      </c>
      <c r="O18">
        <f t="shared" si="0"/>
        <v>4.0039999999999992E-2</v>
      </c>
      <c r="P18" s="20">
        <f>O18/Info!F5</f>
        <v>400.39999999999992</v>
      </c>
      <c r="R18">
        <v>173</v>
      </c>
      <c r="S18" s="20">
        <f>((R18-Info!C5)*0.001)/Info!F5</f>
        <v>309.39999999999998</v>
      </c>
      <c r="T18">
        <v>-20.8</v>
      </c>
      <c r="U18" s="20" t="s">
        <v>38</v>
      </c>
    </row>
    <row r="19" spans="2:21" ht="16" x14ac:dyDescent="0.2">
      <c r="B19" s="32"/>
      <c r="D19" t="s">
        <v>30</v>
      </c>
      <c r="E19">
        <v>-95.097999999999999</v>
      </c>
      <c r="F19">
        <v>74.704669999999993</v>
      </c>
      <c r="G19">
        <v>1.19</v>
      </c>
      <c r="H19">
        <v>8</v>
      </c>
      <c r="I19">
        <v>5</v>
      </c>
      <c r="J19">
        <v>2</v>
      </c>
      <c r="L19">
        <v>35.880000000000003</v>
      </c>
      <c r="M19" t="s">
        <v>31</v>
      </c>
      <c r="N19">
        <f>L19-Info!C3</f>
        <v>28.639999999999993</v>
      </c>
      <c r="O19">
        <f t="shared" si="0"/>
        <v>2.8639999999999995E-2</v>
      </c>
      <c r="P19" s="17">
        <f>O19/Info!F5</f>
        <v>286.39999999999992</v>
      </c>
      <c r="R19">
        <v>170.79</v>
      </c>
      <c r="S19">
        <f>((R19-Info!C5)*0.001)/Info!F5</f>
        <v>287.2999999999999</v>
      </c>
      <c r="T19">
        <v>-19.7</v>
      </c>
      <c r="U19" t="s">
        <v>39</v>
      </c>
    </row>
    <row r="20" spans="2:21" ht="16" x14ac:dyDescent="0.2">
      <c r="B20" s="32"/>
      <c r="D20" t="s">
        <v>30</v>
      </c>
      <c r="E20">
        <v>-95.097999999999999</v>
      </c>
      <c r="F20">
        <v>74.704669999999993</v>
      </c>
      <c r="H20">
        <v>8</v>
      </c>
      <c r="I20" t="s">
        <v>34</v>
      </c>
      <c r="K20">
        <v>16.399999999999999</v>
      </c>
      <c r="L20" s="3">
        <v>25.25</v>
      </c>
      <c r="M20" t="s">
        <v>31</v>
      </c>
      <c r="N20">
        <f>L20-Info!C3</f>
        <v>18.009999999999991</v>
      </c>
      <c r="O20">
        <f t="shared" si="0"/>
        <v>1.8009999999999991E-2</v>
      </c>
      <c r="P20" s="17">
        <f>O20/Info!F5</f>
        <v>180.09999999999991</v>
      </c>
      <c r="R20">
        <v>162.99</v>
      </c>
      <c r="S20">
        <f>((R20-Info!C5)*0.001)/Info!F5</f>
        <v>209.30000000000007</v>
      </c>
      <c r="T20">
        <v>-18.7</v>
      </c>
    </row>
    <row r="21" spans="2:21" ht="16" x14ac:dyDescent="0.2">
      <c r="B21" s="32"/>
      <c r="D21" t="s">
        <v>30</v>
      </c>
      <c r="E21">
        <v>-95.097999999999999</v>
      </c>
      <c r="F21">
        <v>74.704669999999993</v>
      </c>
      <c r="H21">
        <v>8</v>
      </c>
      <c r="I21" t="s">
        <v>36</v>
      </c>
      <c r="M21" t="s">
        <v>31</v>
      </c>
      <c r="P21" s="17"/>
      <c r="T21">
        <v>-21.5</v>
      </c>
    </row>
    <row r="22" spans="2:21" ht="16" x14ac:dyDescent="0.2">
      <c r="B22" s="32" t="s">
        <v>40</v>
      </c>
      <c r="D22" t="s">
        <v>30</v>
      </c>
      <c r="E22">
        <v>-95.092969999999994</v>
      </c>
      <c r="F22">
        <v>74.701539999999994</v>
      </c>
      <c r="I22">
        <v>4</v>
      </c>
      <c r="J22">
        <v>0</v>
      </c>
      <c r="K22">
        <v>7.16</v>
      </c>
      <c r="L22">
        <v>36.799999999999997</v>
      </c>
      <c r="M22" t="s">
        <v>31</v>
      </c>
      <c r="N22">
        <f>L22-Info!C3</f>
        <v>29.559999999999988</v>
      </c>
      <c r="O22">
        <f t="shared" si="0"/>
        <v>2.9559999999999989E-2</v>
      </c>
      <c r="P22" s="17">
        <f>O22/Info!F5</f>
        <v>295.59999999999985</v>
      </c>
      <c r="R22">
        <v>172.59</v>
      </c>
      <c r="S22">
        <f>((R22-Info!C5)*0.001)/Info!F5</f>
        <v>305.3</v>
      </c>
      <c r="T22">
        <v>-20.2</v>
      </c>
    </row>
    <row r="23" spans="2:21" ht="16" x14ac:dyDescent="0.2">
      <c r="B23" s="32"/>
      <c r="D23" t="s">
        <v>30</v>
      </c>
      <c r="E23">
        <v>-95.092969999999994</v>
      </c>
      <c r="F23">
        <v>74.701539999999994</v>
      </c>
      <c r="I23" t="s">
        <v>36</v>
      </c>
      <c r="P23" s="17"/>
      <c r="T23">
        <v>-20.399999999999999</v>
      </c>
    </row>
    <row r="24" spans="2:21" ht="16" x14ac:dyDescent="0.2">
      <c r="B24" s="32"/>
      <c r="D24" t="s">
        <v>41</v>
      </c>
      <c r="E24">
        <v>-95.092969999999994</v>
      </c>
      <c r="F24">
        <v>74.701539999999994</v>
      </c>
      <c r="G24">
        <v>1.21</v>
      </c>
      <c r="I24" t="s">
        <v>42</v>
      </c>
      <c r="K24">
        <v>15.5</v>
      </c>
      <c r="M24" t="s">
        <v>31</v>
      </c>
      <c r="P24" s="17"/>
      <c r="U24" t="s">
        <v>43</v>
      </c>
    </row>
    <row r="25" spans="2:21" ht="18" customHeight="1" x14ac:dyDescent="0.2">
      <c r="B25" s="32"/>
      <c r="D25" t="s">
        <v>41</v>
      </c>
      <c r="E25">
        <v>-95.092969999999994</v>
      </c>
      <c r="F25">
        <v>74.701539999999994</v>
      </c>
      <c r="I25" s="4" t="s">
        <v>44</v>
      </c>
      <c r="K25">
        <v>16.2</v>
      </c>
      <c r="M25" t="s">
        <v>31</v>
      </c>
      <c r="P25" s="17"/>
      <c r="U25" t="s">
        <v>43</v>
      </c>
    </row>
    <row r="26" spans="2:21" ht="16" x14ac:dyDescent="0.2">
      <c r="B26" s="32" t="s">
        <v>45</v>
      </c>
      <c r="D26" t="s">
        <v>30</v>
      </c>
      <c r="E26" s="36">
        <v>-95.104179999999999</v>
      </c>
      <c r="F26" s="36">
        <v>74.702770000000001</v>
      </c>
      <c r="H26">
        <v>7.5</v>
      </c>
      <c r="I26" t="s">
        <v>36</v>
      </c>
      <c r="P26" s="17"/>
      <c r="T26">
        <v>-20.3</v>
      </c>
    </row>
    <row r="27" spans="2:21" ht="16" x14ac:dyDescent="0.2">
      <c r="B27" s="32"/>
      <c r="D27" t="s">
        <v>30</v>
      </c>
      <c r="E27" s="36">
        <v>-95.104179999999999</v>
      </c>
      <c r="F27" s="36">
        <v>74.702770000000001</v>
      </c>
      <c r="G27">
        <v>1.2</v>
      </c>
      <c r="I27">
        <v>7.5</v>
      </c>
      <c r="J27">
        <v>4.5</v>
      </c>
      <c r="K27">
        <v>11.4</v>
      </c>
      <c r="L27">
        <v>35.76</v>
      </c>
      <c r="M27" t="s">
        <v>31</v>
      </c>
      <c r="N27">
        <f>L27-Info!C3</f>
        <v>28.519999999999989</v>
      </c>
      <c r="O27">
        <f t="shared" si="0"/>
        <v>2.851999999999999E-2</v>
      </c>
      <c r="P27" s="17">
        <f>O27/Info!F5</f>
        <v>285.19999999999987</v>
      </c>
      <c r="R27">
        <v>177.99</v>
      </c>
      <c r="S27">
        <f>((R27-Info!C5)*0.001)/Info!F5</f>
        <v>359.30000000000007</v>
      </c>
      <c r="T27">
        <v>-19</v>
      </c>
    </row>
    <row r="28" spans="2:21" ht="16" x14ac:dyDescent="0.2">
      <c r="B28" s="32"/>
      <c r="D28" t="s">
        <v>30</v>
      </c>
      <c r="E28" s="36">
        <v>-95.104179999999999</v>
      </c>
      <c r="F28" s="36">
        <v>74.702770000000001</v>
      </c>
      <c r="I28">
        <v>4.5</v>
      </c>
      <c r="J28" t="s">
        <v>46</v>
      </c>
      <c r="K28">
        <v>18.100000000000001</v>
      </c>
      <c r="L28">
        <v>31.9</v>
      </c>
      <c r="M28" t="s">
        <v>31</v>
      </c>
      <c r="N28">
        <f>L28-Info!C3</f>
        <v>24.659999999999989</v>
      </c>
      <c r="O28">
        <f t="shared" si="0"/>
        <v>2.4659999999999991E-2</v>
      </c>
      <c r="P28" s="17">
        <f>O28/Info!F5</f>
        <v>246.59999999999991</v>
      </c>
      <c r="R28">
        <v>174.93</v>
      </c>
      <c r="S28">
        <f>((R28-Info!C5)*0.001)/Info!F5</f>
        <v>328.70000000000005</v>
      </c>
      <c r="T28">
        <v>-18.600000000000001</v>
      </c>
    </row>
    <row r="29" spans="2:21" ht="16" x14ac:dyDescent="0.2"/>
  </sheetData>
  <mergeCells count="6">
    <mergeCell ref="B26:B28"/>
    <mergeCell ref="B3:B5"/>
    <mergeCell ref="B6:B11"/>
    <mergeCell ref="B12:B17"/>
    <mergeCell ref="B18:B21"/>
    <mergeCell ref="B22:B2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79EE-07E1-4889-9608-620DC0FC2898}">
  <dimension ref="A1:O14"/>
  <sheetViews>
    <sheetView workbookViewId="0">
      <selection activeCell="E10" sqref="E10"/>
    </sheetView>
  </sheetViews>
  <sheetFormatPr baseColWidth="10" defaultColWidth="8.83203125" defaultRowHeight="16" x14ac:dyDescent="0.2"/>
  <cols>
    <col min="1" max="1" width="3.6640625" customWidth="1"/>
    <col min="2" max="2" width="15.5" customWidth="1"/>
    <col min="3" max="6" width="20" customWidth="1"/>
    <col min="7" max="7" width="13.6640625" customWidth="1"/>
    <col min="8" max="8" width="13.83203125" customWidth="1"/>
    <col min="9" max="9" width="13" customWidth="1"/>
    <col min="11" max="11" width="12.5" customWidth="1"/>
    <col min="12" max="12" width="13.33203125" customWidth="1"/>
    <col min="13" max="13" width="13.6640625" customWidth="1"/>
    <col min="14" max="14" width="16.1640625" customWidth="1"/>
    <col min="15" max="15" width="25.1640625" bestFit="1" customWidth="1"/>
  </cols>
  <sheetData>
    <row r="1" spans="1:15" x14ac:dyDescent="0.2">
      <c r="A1" s="5"/>
      <c r="B1" s="5" t="s">
        <v>47</v>
      </c>
    </row>
    <row r="2" spans="1:15" ht="17" x14ac:dyDescent="0.2">
      <c r="B2" s="10" t="s">
        <v>4</v>
      </c>
      <c r="C2" s="5" t="s">
        <v>48</v>
      </c>
      <c r="D2" s="5" t="s">
        <v>8</v>
      </c>
      <c r="E2" s="5" t="s">
        <v>7</v>
      </c>
      <c r="F2" s="10" t="s">
        <v>139</v>
      </c>
      <c r="G2" s="7" t="s">
        <v>49</v>
      </c>
      <c r="H2" s="6" t="s">
        <v>50</v>
      </c>
      <c r="I2" s="1" t="s">
        <v>13</v>
      </c>
      <c r="J2" s="5" t="s">
        <v>51</v>
      </c>
      <c r="K2" s="5" t="s">
        <v>15</v>
      </c>
      <c r="L2" s="5" t="s">
        <v>16</v>
      </c>
      <c r="M2" s="5" t="s">
        <v>52</v>
      </c>
      <c r="N2" s="5" t="s">
        <v>21</v>
      </c>
      <c r="O2" s="5" t="s">
        <v>22</v>
      </c>
    </row>
    <row r="3" spans="1:15" ht="17" x14ac:dyDescent="0.2">
      <c r="B3" s="32" t="s">
        <v>53</v>
      </c>
      <c r="C3" s="32" t="s">
        <v>54</v>
      </c>
      <c r="D3" s="14">
        <v>74.683629999999994</v>
      </c>
      <c r="E3" s="14">
        <v>-95.119150000000005</v>
      </c>
      <c r="F3" s="14"/>
      <c r="G3" s="15" t="s">
        <v>55</v>
      </c>
      <c r="H3" s="6"/>
      <c r="I3" s="1"/>
      <c r="J3" s="5"/>
      <c r="K3" s="5"/>
      <c r="L3" s="5"/>
      <c r="M3" s="5"/>
      <c r="N3" s="12">
        <v>-22.3</v>
      </c>
    </row>
    <row r="4" spans="1:15" x14ac:dyDescent="0.2">
      <c r="B4" s="32"/>
      <c r="C4" s="32"/>
      <c r="D4" s="14"/>
      <c r="E4" s="14"/>
      <c r="F4" s="14"/>
      <c r="G4" s="12" t="s">
        <v>56</v>
      </c>
      <c r="H4" s="9">
        <v>3.3</v>
      </c>
      <c r="I4">
        <v>39</v>
      </c>
      <c r="J4" t="s">
        <v>57</v>
      </c>
      <c r="K4">
        <f>I4-Info!C3</f>
        <v>31.759999999999991</v>
      </c>
      <c r="L4">
        <f>K4*0.001</f>
        <v>3.175999999999999E-2</v>
      </c>
      <c r="M4">
        <f>L4/Info!F5</f>
        <v>317.59999999999991</v>
      </c>
      <c r="N4" s="12">
        <v>-22</v>
      </c>
    </row>
    <row r="5" spans="1:15" x14ac:dyDescent="0.2">
      <c r="B5" s="32"/>
      <c r="C5" s="32"/>
      <c r="D5" s="14"/>
      <c r="E5" s="14"/>
      <c r="F5" s="14"/>
      <c r="G5" s="12" t="s">
        <v>58</v>
      </c>
      <c r="H5" s="9">
        <v>13.7</v>
      </c>
      <c r="I5">
        <v>35.840000000000003</v>
      </c>
      <c r="J5" t="s">
        <v>57</v>
      </c>
      <c r="K5">
        <f>I5-Info!C3</f>
        <v>28.599999999999994</v>
      </c>
      <c r="L5">
        <f>K5*0.001</f>
        <v>2.8599999999999993E-2</v>
      </c>
      <c r="M5">
        <f>L5/Info!F5</f>
        <v>285.99999999999994</v>
      </c>
      <c r="N5" s="12">
        <v>-21.6</v>
      </c>
    </row>
    <row r="6" spans="1:15" x14ac:dyDescent="0.2">
      <c r="B6" s="32"/>
      <c r="C6" s="32"/>
      <c r="D6" s="14"/>
      <c r="E6" s="14"/>
      <c r="F6" s="14"/>
      <c r="G6" s="12" t="s">
        <v>59</v>
      </c>
      <c r="H6" s="9">
        <v>19.899999999999999</v>
      </c>
      <c r="I6">
        <v>20.84</v>
      </c>
      <c r="J6" t="s">
        <v>57</v>
      </c>
      <c r="K6">
        <f>I6-Info!C3</f>
        <v>13.599999999999991</v>
      </c>
      <c r="L6">
        <f>K6*0.001</f>
        <v>1.3599999999999991E-2</v>
      </c>
      <c r="M6" s="16">
        <f>L6/Info!F5</f>
        <v>135.99999999999989</v>
      </c>
      <c r="N6" s="12">
        <v>-20.2</v>
      </c>
      <c r="O6" s="16" t="s">
        <v>60</v>
      </c>
    </row>
    <row r="7" spans="1:15" x14ac:dyDescent="0.2">
      <c r="B7" s="32"/>
      <c r="C7" s="32"/>
      <c r="D7" s="14"/>
      <c r="E7" s="14"/>
      <c r="F7" s="14"/>
      <c r="G7" s="12" t="s">
        <v>61</v>
      </c>
      <c r="H7" s="9">
        <v>24.3</v>
      </c>
      <c r="I7">
        <v>27.08</v>
      </c>
      <c r="J7" t="s">
        <v>57</v>
      </c>
      <c r="K7">
        <f>I7-Info!C3</f>
        <v>19.839999999999989</v>
      </c>
      <c r="L7">
        <f>K7*0.001</f>
        <v>1.983999999999999E-2</v>
      </c>
      <c r="M7">
        <f>L7/Info!F5</f>
        <v>198.39999999999989</v>
      </c>
      <c r="N7" s="12"/>
    </row>
    <row r="8" spans="1:15" x14ac:dyDescent="0.2">
      <c r="B8" s="32" t="s">
        <v>62</v>
      </c>
      <c r="C8" s="14"/>
      <c r="D8" s="14"/>
      <c r="E8" s="14"/>
      <c r="F8" s="14">
        <v>1.17</v>
      </c>
      <c r="G8" s="12" t="s">
        <v>55</v>
      </c>
      <c r="H8" s="9"/>
      <c r="N8" s="12">
        <v>-22.7</v>
      </c>
    </row>
    <row r="9" spans="1:15" x14ac:dyDescent="0.2">
      <c r="B9" s="32"/>
      <c r="C9" s="32" t="s">
        <v>63</v>
      </c>
      <c r="D9" s="14">
        <v>74.682940000000002</v>
      </c>
      <c r="E9" s="14">
        <v>-95.120559999999998</v>
      </c>
      <c r="F9" s="14"/>
      <c r="G9" s="12" t="s">
        <v>64</v>
      </c>
      <c r="H9" s="9">
        <v>0.57999999999999996</v>
      </c>
      <c r="I9">
        <v>49.75</v>
      </c>
      <c r="J9" t="s">
        <v>57</v>
      </c>
      <c r="K9">
        <f>I9-Info!C3</f>
        <v>42.509999999999991</v>
      </c>
      <c r="L9">
        <f>K9*0.001</f>
        <v>4.2509999999999992E-2</v>
      </c>
      <c r="M9">
        <f>L9/Info!F5</f>
        <v>425.09999999999991</v>
      </c>
      <c r="N9" s="12">
        <v>-22.6</v>
      </c>
    </row>
    <row r="10" spans="1:15" x14ac:dyDescent="0.2">
      <c r="B10" s="32"/>
      <c r="C10" s="32"/>
      <c r="D10" s="14"/>
      <c r="E10" s="14"/>
      <c r="F10" s="14"/>
      <c r="G10" t="s">
        <v>65</v>
      </c>
      <c r="H10" s="12">
        <v>0.52</v>
      </c>
      <c r="I10">
        <v>48.33</v>
      </c>
      <c r="J10" t="s">
        <v>57</v>
      </c>
      <c r="K10">
        <f>I10-Info!C3</f>
        <v>41.089999999999989</v>
      </c>
      <c r="L10">
        <f t="shared" ref="L10:L14" si="0">K10*0.001</f>
        <v>4.1089999999999988E-2</v>
      </c>
      <c r="M10">
        <f>L10/Info!F5</f>
        <v>410.89999999999986</v>
      </c>
      <c r="N10" s="12">
        <v>-21.3</v>
      </c>
    </row>
    <row r="11" spans="1:15" x14ac:dyDescent="0.2">
      <c r="B11" s="32"/>
      <c r="C11" s="32"/>
      <c r="D11" s="14"/>
      <c r="E11" s="14"/>
      <c r="F11" s="14"/>
      <c r="G11" t="s">
        <v>66</v>
      </c>
      <c r="H11" s="12">
        <v>0.54</v>
      </c>
      <c r="I11">
        <v>47.92</v>
      </c>
      <c r="J11" t="s">
        <v>57</v>
      </c>
      <c r="K11">
        <f>I11-Info!C3</f>
        <v>40.679999999999993</v>
      </c>
      <c r="L11">
        <f t="shared" si="0"/>
        <v>4.0679999999999994E-2</v>
      </c>
      <c r="M11" s="16">
        <f>L11/Info!F5</f>
        <v>406.7999999999999</v>
      </c>
      <c r="N11" s="12">
        <v>-19.8</v>
      </c>
      <c r="O11" s="16" t="s">
        <v>67</v>
      </c>
    </row>
    <row r="12" spans="1:15" x14ac:dyDescent="0.2">
      <c r="B12" s="32"/>
      <c r="C12" s="32"/>
      <c r="D12" s="14"/>
      <c r="E12" s="14"/>
      <c r="F12" s="14"/>
      <c r="G12" t="s">
        <v>68</v>
      </c>
      <c r="H12" s="12">
        <v>9.02</v>
      </c>
      <c r="I12">
        <v>44.52</v>
      </c>
      <c r="J12" t="s">
        <v>57</v>
      </c>
      <c r="K12">
        <f>I12-Info!C3</f>
        <v>37.279999999999994</v>
      </c>
      <c r="L12">
        <f t="shared" si="0"/>
        <v>3.7279999999999994E-2</v>
      </c>
      <c r="M12">
        <f>L12/Info!F5</f>
        <v>372.7999999999999</v>
      </c>
      <c r="N12" s="12">
        <v>-18.600000000000001</v>
      </c>
    </row>
    <row r="13" spans="1:15" x14ac:dyDescent="0.2">
      <c r="B13" s="32"/>
      <c r="C13" s="32"/>
      <c r="D13" s="14"/>
      <c r="E13" s="14"/>
      <c r="F13" s="14"/>
      <c r="G13" t="s">
        <v>69</v>
      </c>
      <c r="H13" s="12">
        <v>16.399999999999999</v>
      </c>
      <c r="I13">
        <v>33.42</v>
      </c>
      <c r="J13" t="s">
        <v>57</v>
      </c>
      <c r="K13">
        <f>I13-Info!C3</f>
        <v>26.179999999999993</v>
      </c>
      <c r="L13">
        <f t="shared" si="0"/>
        <v>2.6179999999999991E-2</v>
      </c>
      <c r="M13">
        <f>L13/Info!F5</f>
        <v>261.7999999999999</v>
      </c>
      <c r="N13" s="12">
        <v>-17.399999999999999</v>
      </c>
    </row>
    <row r="14" spans="1:15" x14ac:dyDescent="0.2">
      <c r="B14" s="32"/>
      <c r="C14" s="32"/>
      <c r="D14" s="14"/>
      <c r="E14" s="14"/>
      <c r="F14" s="14"/>
      <c r="G14" s="12" t="s">
        <v>61</v>
      </c>
      <c r="H14" s="12">
        <v>22.8</v>
      </c>
      <c r="I14">
        <v>48.3</v>
      </c>
      <c r="J14" t="s">
        <v>57</v>
      </c>
      <c r="K14">
        <f>I14-Info!C3</f>
        <v>41.059999999999988</v>
      </c>
      <c r="L14">
        <f t="shared" si="0"/>
        <v>4.1059999999999992E-2</v>
      </c>
      <c r="M14">
        <f>L14/Info!F5</f>
        <v>410.59999999999991</v>
      </c>
      <c r="N14" s="12"/>
    </row>
  </sheetData>
  <mergeCells count="4">
    <mergeCell ref="B3:B7"/>
    <mergeCell ref="B8:B14"/>
    <mergeCell ref="C3:C7"/>
    <mergeCell ref="C9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4327-4615-4A06-9C96-4D96AE79F36B}">
  <dimension ref="B1:Q65"/>
  <sheetViews>
    <sheetView topLeftCell="A6" workbookViewId="0">
      <selection activeCell="F5" sqref="F5"/>
    </sheetView>
  </sheetViews>
  <sheetFormatPr baseColWidth="10" defaultColWidth="8.83203125" defaultRowHeight="16" x14ac:dyDescent="0.2"/>
  <cols>
    <col min="1" max="1" width="4.1640625" customWidth="1"/>
    <col min="2" max="2" width="23" bestFit="1" customWidth="1"/>
    <col min="3" max="3" width="9.83203125" customWidth="1"/>
    <col min="4" max="6" width="15" customWidth="1"/>
    <col min="7" max="7" width="12.1640625" customWidth="1"/>
    <col min="8" max="8" width="12.6640625" customWidth="1"/>
    <col min="9" max="9" width="11.6640625" customWidth="1"/>
    <col min="12" max="12" width="10.6640625" customWidth="1"/>
    <col min="13" max="13" width="18.1640625" bestFit="1" customWidth="1"/>
    <col min="14" max="15" width="13.83203125" customWidth="1"/>
    <col min="16" max="16" width="11.83203125" customWidth="1"/>
    <col min="17" max="17" width="36" bestFit="1" customWidth="1"/>
  </cols>
  <sheetData>
    <row r="1" spans="2:17" x14ac:dyDescent="0.2">
      <c r="B1" s="5" t="s">
        <v>0</v>
      </c>
      <c r="C1" s="5"/>
      <c r="D1" s="5"/>
      <c r="E1" s="5"/>
      <c r="F1" s="5"/>
      <c r="I1" t="s">
        <v>1</v>
      </c>
      <c r="K1" t="s">
        <v>2</v>
      </c>
    </row>
    <row r="2" spans="2:17" ht="34" x14ac:dyDescent="0.2">
      <c r="B2" s="10" t="s">
        <v>4</v>
      </c>
      <c r="C2" s="6"/>
      <c r="D2" s="6" t="s">
        <v>48</v>
      </c>
      <c r="E2" s="6" t="s">
        <v>8</v>
      </c>
      <c r="F2" s="6" t="s">
        <v>7</v>
      </c>
      <c r="G2" s="7" t="s">
        <v>49</v>
      </c>
      <c r="H2" s="6" t="s">
        <v>50</v>
      </c>
      <c r="I2" s="1" t="s">
        <v>13</v>
      </c>
      <c r="J2" s="5" t="s">
        <v>51</v>
      </c>
      <c r="K2" s="5" t="s">
        <v>15</v>
      </c>
      <c r="L2" s="5" t="s">
        <v>16</v>
      </c>
      <c r="M2" s="5" t="s">
        <v>70</v>
      </c>
      <c r="N2" s="21" t="s">
        <v>71</v>
      </c>
      <c r="O2" s="11" t="s">
        <v>20</v>
      </c>
      <c r="P2" s="5" t="s">
        <v>21</v>
      </c>
      <c r="Q2" t="s">
        <v>22</v>
      </c>
    </row>
    <row r="3" spans="2:17" ht="17" x14ac:dyDescent="0.2">
      <c r="B3" s="12"/>
      <c r="C3" s="12"/>
      <c r="D3" s="12"/>
      <c r="E3" s="12"/>
      <c r="F3" s="12"/>
      <c r="G3" s="22" t="s">
        <v>72</v>
      </c>
      <c r="H3" s="12"/>
      <c r="I3" s="23"/>
      <c r="N3" s="24"/>
      <c r="O3" s="4"/>
      <c r="P3">
        <v>-21.5</v>
      </c>
    </row>
    <row r="4" spans="2:17" ht="68" x14ac:dyDescent="0.2">
      <c r="B4" s="32" t="s">
        <v>73</v>
      </c>
      <c r="C4" s="32" t="s">
        <v>41</v>
      </c>
      <c r="D4" s="33" t="s">
        <v>74</v>
      </c>
      <c r="E4" s="30">
        <v>74.734696700000001</v>
      </c>
      <c r="F4" s="30">
        <v>-94.982701399999996</v>
      </c>
      <c r="G4" s="8" t="s">
        <v>75</v>
      </c>
      <c r="H4" s="9">
        <v>0</v>
      </c>
      <c r="I4">
        <v>33.81</v>
      </c>
      <c r="J4" t="s">
        <v>57</v>
      </c>
      <c r="K4">
        <f>I4-Info!C3</f>
        <v>26.569999999999993</v>
      </c>
      <c r="L4">
        <f>K4*0.001</f>
        <v>2.6569999999999993E-2</v>
      </c>
      <c r="M4">
        <f>L4/Info!F5</f>
        <v>265.69999999999993</v>
      </c>
      <c r="N4" s="20">
        <v>146.6</v>
      </c>
      <c r="O4" s="20">
        <f>((N4-Info!$C$5)*0.001)/Info!$F$5</f>
        <v>45.39999999999992</v>
      </c>
      <c r="P4">
        <v>-22.4</v>
      </c>
      <c r="Q4" s="25" t="s">
        <v>76</v>
      </c>
    </row>
    <row r="5" spans="2:17" x14ac:dyDescent="0.2">
      <c r="B5" s="32"/>
      <c r="C5" s="32"/>
      <c r="D5" s="33"/>
      <c r="E5" s="30"/>
      <c r="F5" s="30"/>
      <c r="G5" s="8" t="s">
        <v>77</v>
      </c>
      <c r="H5" s="9">
        <v>0</v>
      </c>
      <c r="I5">
        <v>32</v>
      </c>
      <c r="J5" t="s">
        <v>57</v>
      </c>
      <c r="K5">
        <f>I5-Info!C3</f>
        <v>24.759999999999991</v>
      </c>
      <c r="L5">
        <f t="shared" ref="L5:L8" si="0">K5*0.001</f>
        <v>2.475999999999999E-2</v>
      </c>
      <c r="M5">
        <f>L5/Info!F5</f>
        <v>247.59999999999988</v>
      </c>
      <c r="N5" s="20">
        <v>156.83000000000001</v>
      </c>
      <c r="O5" s="20">
        <f>((N5-Info!$C$5)*0.001)/Info!$F$5</f>
        <v>147.7000000000001</v>
      </c>
      <c r="P5">
        <v>-22.1</v>
      </c>
    </row>
    <row r="6" spans="2:17" x14ac:dyDescent="0.2">
      <c r="B6" s="32"/>
      <c r="C6" s="32"/>
      <c r="D6" s="33"/>
      <c r="E6" s="30"/>
      <c r="F6" s="30"/>
      <c r="G6" s="8" t="s">
        <v>78</v>
      </c>
      <c r="H6" s="9">
        <v>0</v>
      </c>
      <c r="I6">
        <v>37.090000000000003</v>
      </c>
      <c r="J6" t="s">
        <v>57</v>
      </c>
      <c r="K6">
        <f>I6-Info!C3</f>
        <v>29.849999999999994</v>
      </c>
      <c r="L6">
        <f t="shared" si="0"/>
        <v>2.9849999999999995E-2</v>
      </c>
      <c r="M6">
        <f>L6/Info!F5</f>
        <v>298.49999999999994</v>
      </c>
      <c r="N6" s="20">
        <v>156.15</v>
      </c>
      <c r="O6" s="20">
        <f>((N6-Info!$C$5)*0.001)/Info!$F$5</f>
        <v>140.90000000000003</v>
      </c>
      <c r="P6">
        <v>-21.9</v>
      </c>
    </row>
    <row r="7" spans="2:17" x14ac:dyDescent="0.2">
      <c r="B7" s="32"/>
      <c r="C7" s="32"/>
      <c r="D7" s="33"/>
      <c r="E7" s="30"/>
      <c r="F7" s="30"/>
      <c r="G7" s="8" t="s">
        <v>79</v>
      </c>
      <c r="H7" s="9">
        <v>0</v>
      </c>
      <c r="I7">
        <v>33</v>
      </c>
      <c r="J7" t="s">
        <v>57</v>
      </c>
      <c r="K7">
        <f>I7-Info!C3</f>
        <v>25.759999999999991</v>
      </c>
      <c r="L7">
        <f t="shared" si="0"/>
        <v>2.5759999999999991E-2</v>
      </c>
      <c r="M7">
        <f>L7/Info!F5</f>
        <v>257.59999999999991</v>
      </c>
      <c r="N7" s="20">
        <v>156.58000000000001</v>
      </c>
      <c r="O7" s="20">
        <f>((N7-Info!$C$5)*0.001)/Info!$F$5</f>
        <v>145.2000000000001</v>
      </c>
      <c r="P7">
        <v>-21.7</v>
      </c>
    </row>
    <row r="8" spans="2:17" x14ac:dyDescent="0.2">
      <c r="B8" s="32"/>
      <c r="C8" s="32"/>
      <c r="D8" s="33"/>
      <c r="E8" s="30"/>
      <c r="F8" s="30"/>
      <c r="G8" s="8" t="s">
        <v>80</v>
      </c>
      <c r="H8" s="9">
        <v>0</v>
      </c>
      <c r="I8">
        <v>30.42</v>
      </c>
      <c r="J8" t="s">
        <v>57</v>
      </c>
      <c r="K8">
        <f>I8-Info!C3</f>
        <v>23.179999999999993</v>
      </c>
      <c r="L8">
        <f t="shared" si="0"/>
        <v>2.3179999999999992E-2</v>
      </c>
      <c r="M8">
        <f>L8/Info!F5</f>
        <v>231.7999999999999</v>
      </c>
      <c r="N8" s="20">
        <v>154.41999999999999</v>
      </c>
      <c r="O8" s="20">
        <f>((N8-Info!$C$5)*0.001)/Info!$F$5</f>
        <v>123.59999999999985</v>
      </c>
      <c r="P8">
        <v>-21.1</v>
      </c>
    </row>
    <row r="9" spans="2:17" ht="61.5" customHeight="1" x14ac:dyDescent="0.2">
      <c r="B9" s="32" t="s">
        <v>81</v>
      </c>
      <c r="C9" s="32" t="s">
        <v>41</v>
      </c>
      <c r="D9" s="33" t="s">
        <v>82</v>
      </c>
      <c r="E9" s="30">
        <v>74.735485999999995</v>
      </c>
      <c r="F9" s="30">
        <v>-94.981794699999995</v>
      </c>
      <c r="G9" s="8" t="s">
        <v>72</v>
      </c>
      <c r="H9" s="9"/>
      <c r="N9" s="20"/>
      <c r="O9" s="20"/>
      <c r="P9">
        <v>-18.899999999999999</v>
      </c>
      <c r="Q9" t="s">
        <v>83</v>
      </c>
    </row>
    <row r="10" spans="2:17" x14ac:dyDescent="0.2">
      <c r="B10" s="32"/>
      <c r="C10" s="32"/>
      <c r="D10" s="33"/>
      <c r="E10" s="30"/>
      <c r="F10" s="30"/>
      <c r="G10" s="12" t="s">
        <v>84</v>
      </c>
      <c r="H10" s="9"/>
      <c r="N10" s="20">
        <v>145</v>
      </c>
      <c r="O10" s="20">
        <f>((N10-Info!$C$5)*0.001)/Info!$F$5</f>
        <v>29.399999999999977</v>
      </c>
      <c r="P10" s="17">
        <v>-21.6</v>
      </c>
      <c r="Q10" s="20" t="s">
        <v>85</v>
      </c>
    </row>
    <row r="11" spans="2:17" x14ac:dyDescent="0.2">
      <c r="B11" s="32"/>
      <c r="C11" s="32"/>
      <c r="D11" s="33"/>
      <c r="E11" s="30"/>
      <c r="F11" s="30"/>
      <c r="G11" s="12" t="s">
        <v>86</v>
      </c>
      <c r="H11" s="9"/>
      <c r="N11" s="17">
        <v>164.83</v>
      </c>
      <c r="O11" s="17">
        <f>((N11-Info!$C$5)*0.001)/Info!$F$5</f>
        <v>227.70000000000007</v>
      </c>
      <c r="P11" s="17">
        <v>-22.5</v>
      </c>
      <c r="Q11" s="20" t="s">
        <v>87</v>
      </c>
    </row>
    <row r="12" spans="2:17" x14ac:dyDescent="0.2">
      <c r="B12" s="32"/>
      <c r="C12" s="32"/>
      <c r="D12" s="33"/>
      <c r="E12" s="30"/>
      <c r="F12" s="30"/>
      <c r="G12" s="12" t="s">
        <v>88</v>
      </c>
      <c r="H12" s="9"/>
      <c r="N12" s="17">
        <v>174.7</v>
      </c>
      <c r="O12" s="17">
        <f>((N12-Info!$C$5)*0.001)/Info!$F$5</f>
        <v>326.39999999999986</v>
      </c>
      <c r="P12" s="17">
        <v>-22.7</v>
      </c>
    </row>
    <row r="13" spans="2:17" x14ac:dyDescent="0.2">
      <c r="B13" s="32"/>
      <c r="C13" s="32"/>
      <c r="D13" s="33"/>
      <c r="E13" s="30"/>
      <c r="F13" s="30"/>
      <c r="G13" s="12" t="s">
        <v>89</v>
      </c>
      <c r="H13" s="9"/>
      <c r="N13" s="17">
        <v>181.45</v>
      </c>
      <c r="O13" s="17">
        <f>((N13-Info!$C$5)*0.001)/Info!$F$5</f>
        <v>393.89999999999986</v>
      </c>
      <c r="P13" s="17">
        <v>-22.7</v>
      </c>
    </row>
    <row r="14" spans="2:17" x14ac:dyDescent="0.2">
      <c r="B14" s="32"/>
      <c r="C14" s="32"/>
      <c r="D14" s="33"/>
      <c r="E14" s="30"/>
      <c r="F14" s="30"/>
      <c r="G14" s="12" t="s">
        <v>90</v>
      </c>
      <c r="H14" s="9"/>
      <c r="N14" s="17">
        <v>181.37</v>
      </c>
      <c r="O14" s="17">
        <f>((N14-Info!$C$5)*0.001)/Info!$F$5</f>
        <v>393.1</v>
      </c>
      <c r="P14" s="17">
        <v>-22.5</v>
      </c>
    </row>
    <row r="15" spans="2:17" x14ac:dyDescent="0.2">
      <c r="B15" s="32"/>
      <c r="C15" s="32"/>
      <c r="D15" s="33"/>
      <c r="E15" s="30"/>
      <c r="F15" s="30"/>
      <c r="G15" s="12" t="s">
        <v>91</v>
      </c>
      <c r="H15" s="9"/>
      <c r="N15" s="17">
        <v>172.83</v>
      </c>
      <c r="O15" s="17">
        <f>((N15-Info!$C$5)*0.001)/Info!$F$5</f>
        <v>307.7000000000001</v>
      </c>
      <c r="P15" s="17">
        <v>-22.2</v>
      </c>
    </row>
    <row r="16" spans="2:17" x14ac:dyDescent="0.2">
      <c r="B16" s="32"/>
      <c r="C16" s="32"/>
      <c r="D16" s="33"/>
      <c r="E16" s="30"/>
      <c r="F16" s="30"/>
      <c r="G16" s="28" t="s">
        <v>92</v>
      </c>
      <c r="H16" s="9"/>
      <c r="N16" s="17">
        <v>172.43</v>
      </c>
      <c r="O16" s="17">
        <f>((N16-Info!$C$5)*0.001)/Info!$F$5</f>
        <v>303.70000000000005</v>
      </c>
      <c r="P16" s="17">
        <v>-21.9</v>
      </c>
    </row>
    <row r="17" spans="2:17" x14ac:dyDescent="0.2">
      <c r="B17" s="32"/>
      <c r="C17" s="32"/>
      <c r="D17" s="33"/>
      <c r="E17" s="30"/>
      <c r="F17" s="30"/>
      <c r="G17" s="28" t="s">
        <v>93</v>
      </c>
      <c r="H17" s="9"/>
      <c r="N17" s="17">
        <v>168.52</v>
      </c>
      <c r="O17" s="17">
        <f>((N17-Info!$C$5)*0.001)/Info!$F$5</f>
        <v>264.60000000000008</v>
      </c>
      <c r="P17" s="17">
        <v>-21.5</v>
      </c>
    </row>
    <row r="18" spans="2:17" x14ac:dyDescent="0.2">
      <c r="B18" s="32"/>
      <c r="C18" s="32"/>
      <c r="D18" s="33"/>
      <c r="E18" s="30"/>
      <c r="F18" s="30"/>
      <c r="G18" s="28" t="s">
        <v>94</v>
      </c>
      <c r="H18" s="9"/>
      <c r="N18" s="17">
        <v>169.34</v>
      </c>
      <c r="O18" s="17">
        <f>((N18-Info!$C$5)*0.001)/Info!$F$5</f>
        <v>272.8</v>
      </c>
      <c r="P18" s="17">
        <v>-20.399999999999999</v>
      </c>
      <c r="Q18" t="s">
        <v>95</v>
      </c>
    </row>
    <row r="19" spans="2:17" ht="61.5" customHeight="1" x14ac:dyDescent="0.2">
      <c r="B19" s="32" t="s">
        <v>96</v>
      </c>
      <c r="C19" s="32"/>
      <c r="D19" s="33" t="s">
        <v>97</v>
      </c>
      <c r="E19" s="30">
        <v>74.735967400000007</v>
      </c>
      <c r="F19" s="30">
        <v>-94.983134899999996</v>
      </c>
      <c r="G19" s="28" t="s">
        <v>72</v>
      </c>
      <c r="H19" s="9"/>
      <c r="N19" s="20"/>
      <c r="O19" s="17"/>
      <c r="P19">
        <v>-21.3</v>
      </c>
    </row>
    <row r="20" spans="2:17" x14ac:dyDescent="0.2">
      <c r="B20" s="32"/>
      <c r="C20" s="32"/>
      <c r="D20" s="33"/>
      <c r="E20" s="30"/>
      <c r="F20" s="30"/>
      <c r="G20" s="28" t="s">
        <v>98</v>
      </c>
      <c r="H20" s="9"/>
      <c r="N20" s="20">
        <v>146.03</v>
      </c>
      <c r="O20" s="20">
        <f>((N20-Info!$C$5)*0.001)/Info!$F$5</f>
        <v>39.699999999999989</v>
      </c>
      <c r="P20">
        <v>-22.7</v>
      </c>
    </row>
    <row r="21" spans="2:17" x14ac:dyDescent="0.2">
      <c r="B21" s="32"/>
      <c r="C21" s="32"/>
      <c r="D21" s="33"/>
      <c r="E21" s="30"/>
      <c r="F21" s="30"/>
      <c r="G21" s="28" t="s">
        <v>99</v>
      </c>
      <c r="H21" s="9"/>
      <c r="N21">
        <v>169.04</v>
      </c>
      <c r="O21" s="17">
        <f>((N21-Info!$C$5)*0.001)/Info!$F$5</f>
        <v>269.7999999999999</v>
      </c>
      <c r="P21">
        <v>-22.6</v>
      </c>
      <c r="Q21" t="s">
        <v>100</v>
      </c>
    </row>
    <row r="22" spans="2:17" ht="61.5" customHeight="1" x14ac:dyDescent="0.2">
      <c r="B22" s="32" t="s">
        <v>101</v>
      </c>
      <c r="C22" s="14"/>
      <c r="D22" s="33" t="s">
        <v>102</v>
      </c>
      <c r="E22" s="30">
        <v>74.736703899999995</v>
      </c>
      <c r="F22" s="30">
        <v>-94.977765099999999</v>
      </c>
      <c r="G22" s="28" t="s">
        <v>72</v>
      </c>
      <c r="H22" s="9"/>
      <c r="N22" s="20"/>
      <c r="O22" s="17"/>
      <c r="P22">
        <v>-24.5</v>
      </c>
    </row>
    <row r="23" spans="2:17" x14ac:dyDescent="0.2">
      <c r="B23" s="32"/>
      <c r="C23" s="14"/>
      <c r="D23" s="33"/>
      <c r="E23" s="30"/>
      <c r="F23" s="30"/>
      <c r="G23" s="28" t="s">
        <v>103</v>
      </c>
      <c r="H23" s="9"/>
      <c r="N23" s="17">
        <v>168.9</v>
      </c>
      <c r="O23" s="17">
        <f>((N23-Info!$C$5)*0.001)/Info!$F$5</f>
        <v>268.40000000000003</v>
      </c>
      <c r="P23">
        <v>-25.6</v>
      </c>
      <c r="Q23" t="s">
        <v>104</v>
      </c>
    </row>
    <row r="24" spans="2:17" x14ac:dyDescent="0.2">
      <c r="B24" s="32"/>
      <c r="C24" s="14"/>
      <c r="D24" s="33"/>
      <c r="E24" s="30"/>
      <c r="F24" s="30"/>
      <c r="G24" s="28" t="s">
        <v>105</v>
      </c>
      <c r="H24" s="9"/>
      <c r="N24" s="20">
        <v>153.57</v>
      </c>
      <c r="O24" s="20">
        <f>((N24-Info!$C$5)*0.001)/Info!$F$5</f>
        <v>115.09999999999989</v>
      </c>
      <c r="P24">
        <v>-25.3</v>
      </c>
    </row>
    <row r="25" spans="2:17" x14ac:dyDescent="0.2">
      <c r="B25" s="32"/>
      <c r="C25" s="14"/>
      <c r="D25" s="33"/>
      <c r="E25" s="30"/>
      <c r="F25" s="30"/>
      <c r="G25" s="28" t="s">
        <v>106</v>
      </c>
      <c r="H25" s="9"/>
      <c r="N25" s="20">
        <v>151.77000000000001</v>
      </c>
      <c r="O25" s="20">
        <f>((N25-Info!$C$5)*0.001)/Info!$F$5</f>
        <v>97.10000000000008</v>
      </c>
      <c r="P25">
        <v>-25.1</v>
      </c>
    </row>
    <row r="26" spans="2:17" x14ac:dyDescent="0.2">
      <c r="B26" s="32"/>
      <c r="C26" s="14"/>
      <c r="D26" s="33"/>
      <c r="E26" s="30"/>
      <c r="F26" s="30"/>
      <c r="G26" s="28" t="s">
        <v>107</v>
      </c>
      <c r="H26" s="9"/>
      <c r="N26" s="20">
        <v>137.71</v>
      </c>
      <c r="O26" s="20">
        <f>((N26-Info!$C$5)*0.001)/Info!$F$5</f>
        <v>-43.499999999999943</v>
      </c>
      <c r="P26">
        <v>-24.9</v>
      </c>
    </row>
    <row r="27" spans="2:17" x14ac:dyDescent="0.2">
      <c r="B27" s="32"/>
      <c r="C27" s="14"/>
      <c r="D27" s="33"/>
      <c r="E27" s="30"/>
      <c r="F27" s="30"/>
      <c r="G27" s="28" t="s">
        <v>108</v>
      </c>
      <c r="H27" s="9"/>
      <c r="N27" s="20">
        <v>139.72999999999999</v>
      </c>
      <c r="O27" s="20">
        <f>((N27-Info!$C$5)*0.001)/Info!$F$5</f>
        <v>-23.300000000000125</v>
      </c>
      <c r="P27">
        <v>-24.7</v>
      </c>
    </row>
    <row r="28" spans="2:17" x14ac:dyDescent="0.2">
      <c r="B28" s="32"/>
      <c r="C28" s="14"/>
      <c r="D28" s="33"/>
      <c r="E28" s="30"/>
      <c r="F28" s="30"/>
      <c r="G28" s="28" t="s">
        <v>109</v>
      </c>
      <c r="H28" s="9"/>
      <c r="N28" s="20">
        <v>129.47</v>
      </c>
      <c r="O28" s="20">
        <f>((N28-Info!$C$5)*0.001)/Info!$F$5</f>
        <v>-125.90000000000003</v>
      </c>
      <c r="P28">
        <v>-24.1</v>
      </c>
    </row>
    <row r="29" spans="2:17" x14ac:dyDescent="0.2">
      <c r="B29" s="32"/>
      <c r="C29" s="14"/>
      <c r="D29" s="33"/>
      <c r="E29" s="30"/>
      <c r="F29" s="30"/>
      <c r="G29" s="28" t="s">
        <v>110</v>
      </c>
      <c r="H29" s="9"/>
      <c r="N29" s="20">
        <v>140.37</v>
      </c>
      <c r="O29" s="20">
        <f>((N29-Info!$C$5)*0.001)/Info!$F$5</f>
        <v>-16.899999999999977</v>
      </c>
      <c r="P29">
        <v>-23.9</v>
      </c>
    </row>
    <row r="30" spans="2:17" x14ac:dyDescent="0.2">
      <c r="B30" s="32"/>
      <c r="C30" s="14"/>
      <c r="D30" s="33"/>
      <c r="E30" s="30"/>
      <c r="F30" s="30"/>
      <c r="G30" s="28" t="s">
        <v>111</v>
      </c>
      <c r="H30" s="9"/>
      <c r="N30" s="20">
        <v>128.55000000000001</v>
      </c>
      <c r="O30" s="20">
        <f>((N30-Info!$C$5)*0.001)/Info!$F$5</f>
        <v>-135.09999999999991</v>
      </c>
      <c r="P30">
        <v>-23.1</v>
      </c>
    </row>
    <row r="31" spans="2:17" x14ac:dyDescent="0.2">
      <c r="B31" s="32"/>
      <c r="C31" s="14"/>
      <c r="D31" s="33"/>
      <c r="E31" s="30"/>
      <c r="F31" s="30"/>
      <c r="G31" s="28" t="s">
        <v>112</v>
      </c>
      <c r="H31" s="9"/>
      <c r="N31" s="20">
        <v>131.47</v>
      </c>
      <c r="O31" s="20">
        <f>((N31-Info!$C$5)*0.001)/Info!$F$5</f>
        <v>-105.90000000000003</v>
      </c>
      <c r="P31">
        <v>-22.4</v>
      </c>
    </row>
    <row r="32" spans="2:17" x14ac:dyDescent="0.2">
      <c r="B32" s="32"/>
      <c r="C32" s="14"/>
      <c r="D32" s="33"/>
      <c r="E32" s="30"/>
      <c r="F32" s="30"/>
      <c r="G32" s="28" t="s">
        <v>113</v>
      </c>
      <c r="H32" s="9"/>
      <c r="N32" s="20">
        <v>159.53</v>
      </c>
      <c r="O32" s="17">
        <f>((N32-Info!$C$5)*0.001)/Info!$F$5</f>
        <v>174.7</v>
      </c>
      <c r="P32">
        <v>-21.1</v>
      </c>
    </row>
    <row r="33" spans="2:17" x14ac:dyDescent="0.2">
      <c r="B33" s="32"/>
      <c r="C33" s="14"/>
      <c r="D33" s="33"/>
      <c r="E33" s="30"/>
      <c r="F33" s="30"/>
      <c r="G33" s="28" t="s">
        <v>114</v>
      </c>
      <c r="H33" s="9"/>
      <c r="N33" s="17">
        <v>170.65</v>
      </c>
      <c r="O33" s="17">
        <f>((N33-Info!$C$5)*0.001)/Info!$F$5</f>
        <v>285.90000000000003</v>
      </c>
      <c r="P33">
        <v>-20.399999999999999</v>
      </c>
    </row>
    <row r="34" spans="2:17" x14ac:dyDescent="0.2">
      <c r="B34" s="32"/>
      <c r="C34" s="14"/>
      <c r="D34" s="33"/>
      <c r="E34" s="30"/>
      <c r="F34" s="30"/>
      <c r="G34" s="28" t="s">
        <v>115</v>
      </c>
      <c r="H34" s="9"/>
      <c r="N34" s="17" t="s">
        <v>116</v>
      </c>
      <c r="O34" s="17"/>
      <c r="P34">
        <v>-20.5</v>
      </c>
    </row>
    <row r="35" spans="2:17" ht="92.25" customHeight="1" x14ac:dyDescent="0.2">
      <c r="B35" s="32" t="s">
        <v>117</v>
      </c>
      <c r="C35" s="32" t="s">
        <v>30</v>
      </c>
      <c r="D35" s="33" t="s">
        <v>118</v>
      </c>
      <c r="E35" s="30">
        <v>74.737295200000005</v>
      </c>
      <c r="F35" s="30">
        <v>-94.979956000000001</v>
      </c>
      <c r="G35" s="28" t="s">
        <v>72</v>
      </c>
      <c r="H35" s="9"/>
      <c r="N35" s="20"/>
      <c r="O35" s="17"/>
      <c r="P35">
        <v>-23.1</v>
      </c>
    </row>
    <row r="36" spans="2:17" x14ac:dyDescent="0.2">
      <c r="B36" s="32"/>
      <c r="C36" s="32"/>
      <c r="D36" s="33"/>
      <c r="E36" s="30"/>
      <c r="F36" s="30"/>
      <c r="G36" s="28" t="s">
        <v>119</v>
      </c>
      <c r="H36" s="9"/>
      <c r="N36" s="17">
        <v>162.44999999999999</v>
      </c>
      <c r="O36" s="17">
        <f>((N36-Info!$C$5)*0.001)/Info!$F$5</f>
        <v>203.89999999999986</v>
      </c>
      <c r="P36">
        <v>-23.7</v>
      </c>
    </row>
    <row r="37" spans="2:17" x14ac:dyDescent="0.2">
      <c r="B37" s="32"/>
      <c r="C37" s="32"/>
      <c r="D37" s="33"/>
      <c r="E37" s="30"/>
      <c r="F37" s="30"/>
      <c r="G37" s="28" t="s">
        <v>120</v>
      </c>
      <c r="H37" s="9"/>
      <c r="N37" s="17">
        <v>168.75</v>
      </c>
      <c r="O37" s="17">
        <f>((N37-Info!$C$5)*0.001)/Info!$F$5</f>
        <v>266.89999999999998</v>
      </c>
      <c r="P37">
        <v>-23.3</v>
      </c>
    </row>
    <row r="38" spans="2:17" x14ac:dyDescent="0.2">
      <c r="B38" s="32"/>
      <c r="C38" s="32"/>
      <c r="D38" s="33"/>
      <c r="E38" s="30"/>
      <c r="F38" s="30"/>
      <c r="G38" s="28" t="s">
        <v>121</v>
      </c>
      <c r="H38" s="9"/>
      <c r="N38" s="17">
        <v>175.25</v>
      </c>
      <c r="O38" s="17">
        <f>((N38-Info!$C$5)*0.001)/Info!$F$5</f>
        <v>331.9</v>
      </c>
      <c r="P38">
        <v>-23</v>
      </c>
    </row>
    <row r="39" spans="2:17" x14ac:dyDescent="0.2">
      <c r="B39" s="32"/>
      <c r="C39" s="32"/>
      <c r="D39" s="33"/>
      <c r="E39" s="30"/>
      <c r="F39" s="30"/>
      <c r="G39" s="28" t="s">
        <v>122</v>
      </c>
      <c r="H39" s="9"/>
      <c r="N39" s="17">
        <v>169.5</v>
      </c>
      <c r="O39" s="17">
        <f>((N39-Info!$C$5)*0.001)/Info!$F$5</f>
        <v>274.39999999999998</v>
      </c>
      <c r="P39">
        <v>-22.9</v>
      </c>
    </row>
    <row r="40" spans="2:17" x14ac:dyDescent="0.2">
      <c r="B40" s="32"/>
      <c r="C40" s="32"/>
      <c r="D40" s="33"/>
      <c r="E40" s="30"/>
      <c r="F40" s="30"/>
      <c r="G40" s="28" t="s">
        <v>89</v>
      </c>
      <c r="H40" s="9"/>
      <c r="N40" s="17">
        <v>169.73</v>
      </c>
      <c r="O40" s="17">
        <f>((N40-Info!$C$5)*0.001)/Info!$F$5</f>
        <v>276.69999999999987</v>
      </c>
      <c r="P40">
        <v>-22.9</v>
      </c>
    </row>
    <row r="41" spans="2:17" x14ac:dyDescent="0.2">
      <c r="B41" s="32"/>
      <c r="C41" s="32"/>
      <c r="D41" s="33"/>
      <c r="E41" s="30"/>
      <c r="F41" s="30"/>
      <c r="G41" s="28" t="s">
        <v>90</v>
      </c>
      <c r="H41" s="9"/>
      <c r="N41" s="20">
        <v>149.35</v>
      </c>
      <c r="O41" s="20">
        <f>((N41-Info!$C$5)*0.001)/Info!$F$5</f>
        <v>72.89999999999992</v>
      </c>
      <c r="P41">
        <v>-22.9</v>
      </c>
    </row>
    <row r="42" spans="2:17" x14ac:dyDescent="0.2">
      <c r="B42" s="32"/>
      <c r="C42" s="32"/>
      <c r="D42" s="33"/>
      <c r="E42" s="30"/>
      <c r="F42" s="30"/>
      <c r="G42" s="28" t="s">
        <v>91</v>
      </c>
      <c r="H42" s="9"/>
      <c r="N42" s="17">
        <v>166.3</v>
      </c>
      <c r="O42" s="17">
        <f>((N42-Info!$C$5)*0.001)/Info!$F$5</f>
        <v>242.40000000000006</v>
      </c>
      <c r="P42">
        <v>-22.8</v>
      </c>
    </row>
    <row r="43" spans="2:17" x14ac:dyDescent="0.2">
      <c r="B43" s="32"/>
      <c r="C43" s="32"/>
      <c r="D43" s="33"/>
      <c r="E43" s="30"/>
      <c r="F43" s="30"/>
      <c r="G43" s="28" t="s">
        <v>92</v>
      </c>
      <c r="H43" s="9"/>
      <c r="N43" s="20">
        <v>110</v>
      </c>
      <c r="O43" s="20">
        <f>((N43-Info!$C$5)*0.001)/Info!$F$5</f>
        <v>-320.60000000000002</v>
      </c>
      <c r="P43">
        <v>-22.6</v>
      </c>
      <c r="Q43" t="s">
        <v>123</v>
      </c>
    </row>
    <row r="44" spans="2:17" x14ac:dyDescent="0.2">
      <c r="B44" s="32"/>
      <c r="C44" s="32"/>
      <c r="D44" s="33"/>
      <c r="E44" s="30"/>
      <c r="F44" s="30"/>
      <c r="G44" s="28" t="s">
        <v>124</v>
      </c>
      <c r="H44" s="9"/>
      <c r="N44" s="20">
        <v>140.9</v>
      </c>
      <c r="O44" s="20">
        <f>((N44-Info!$C$5)*0.001)/Info!$F$5</f>
        <v>-11.599999999999964</v>
      </c>
      <c r="P44">
        <v>-21.9</v>
      </c>
    </row>
    <row r="45" spans="2:17" x14ac:dyDescent="0.2">
      <c r="B45" s="14"/>
      <c r="C45" s="14"/>
      <c r="D45" s="14"/>
      <c r="E45" s="14"/>
      <c r="F45" s="14"/>
      <c r="G45" s="28"/>
      <c r="H45" s="9"/>
      <c r="N45" s="20"/>
      <c r="O45" s="20"/>
    </row>
    <row r="46" spans="2:17" ht="69.75" customHeight="1" x14ac:dyDescent="0.2">
      <c r="B46" s="16"/>
      <c r="G46" s="29"/>
      <c r="K46" s="26"/>
      <c r="L46" s="26"/>
      <c r="M46" s="26"/>
      <c r="N46" s="27" t="s">
        <v>125</v>
      </c>
      <c r="O46" s="26"/>
    </row>
    <row r="47" spans="2:17" x14ac:dyDescent="0.2">
      <c r="G47" s="29"/>
      <c r="K47" s="26"/>
      <c r="L47" s="26"/>
      <c r="M47" s="26"/>
      <c r="N47" s="26">
        <v>180</v>
      </c>
      <c r="O47" s="27">
        <f>((N47-Info!C5)*0.001)/Info!F5</f>
        <v>379.4</v>
      </c>
    </row>
    <row r="48" spans="2:17" x14ac:dyDescent="0.2">
      <c r="G48" s="29"/>
      <c r="K48" s="26"/>
      <c r="L48" s="26"/>
      <c r="M48" s="26"/>
      <c r="N48" s="26">
        <v>179</v>
      </c>
      <c r="O48" s="27">
        <f>((N48-Info!C5)*0.001)/Info!F5</f>
        <v>369.4</v>
      </c>
    </row>
    <row r="49" spans="7:15" x14ac:dyDescent="0.2">
      <c r="G49" s="29"/>
      <c r="K49" s="26">
        <v>24</v>
      </c>
      <c r="L49" s="26">
        <f>K49*0.001</f>
        <v>2.4E-2</v>
      </c>
      <c r="M49" s="26">
        <f>L49/Info!F5</f>
        <v>240</v>
      </c>
      <c r="N49" s="26">
        <v>170</v>
      </c>
      <c r="O49" s="27">
        <f>((N49-Info!C5)*0.001)/Info!F5</f>
        <v>279.39999999999998</v>
      </c>
    </row>
    <row r="50" spans="7:15" x14ac:dyDescent="0.2">
      <c r="G50" s="29"/>
      <c r="K50" s="26">
        <v>25</v>
      </c>
      <c r="L50" s="26">
        <f>K50*0.001</f>
        <v>2.5000000000000001E-2</v>
      </c>
      <c r="M50" s="26">
        <f>L50/Info!F5</f>
        <v>250</v>
      </c>
      <c r="N50" s="26">
        <v>160</v>
      </c>
      <c r="O50" s="27">
        <f>((N50-Info!C5)*0.001)/Info!F5</f>
        <v>179.39999999999998</v>
      </c>
    </row>
    <row r="51" spans="7:15" x14ac:dyDescent="0.2">
      <c r="G51" s="29"/>
      <c r="K51" s="26"/>
      <c r="L51" s="26"/>
      <c r="M51" s="26"/>
      <c r="N51" s="26">
        <v>150</v>
      </c>
      <c r="O51" s="27">
        <f>((N51-Info!C5)*0.001)/Info!F5</f>
        <v>79.399999999999977</v>
      </c>
    </row>
    <row r="52" spans="7:15" x14ac:dyDescent="0.2">
      <c r="G52" s="29"/>
      <c r="K52" s="26"/>
      <c r="L52" s="26"/>
      <c r="M52" s="26"/>
      <c r="N52" s="26">
        <v>140</v>
      </c>
      <c r="O52" s="27">
        <f>((N52-Info!C5)*0.001)/Info!F5</f>
        <v>-20.600000000000023</v>
      </c>
    </row>
    <row r="53" spans="7:15" x14ac:dyDescent="0.2">
      <c r="G53" s="29"/>
      <c r="K53" s="26"/>
      <c r="L53" s="26"/>
      <c r="M53" s="26"/>
      <c r="N53" s="26">
        <v>130</v>
      </c>
      <c r="O53" s="27">
        <f>((N53-Info!C5)*0.001)/Info!F5</f>
        <v>-120.60000000000002</v>
      </c>
    </row>
    <row r="54" spans="7:15" x14ac:dyDescent="0.2">
      <c r="G54" s="29"/>
      <c r="K54" s="26"/>
      <c r="L54" s="26"/>
      <c r="M54" s="26"/>
      <c r="N54" s="26">
        <v>120</v>
      </c>
      <c r="O54" s="27">
        <f>((N54-Info!C5)*0.001)/Info!F5</f>
        <v>-220.60000000000002</v>
      </c>
    </row>
    <row r="55" spans="7:15" x14ac:dyDescent="0.2">
      <c r="G55" s="29"/>
      <c r="K55" s="26"/>
      <c r="L55" s="26"/>
      <c r="M55" s="26"/>
      <c r="N55" s="26">
        <v>110</v>
      </c>
      <c r="O55" s="27">
        <f>((N55-Info!C5)*0.001)/Info!F5</f>
        <v>-320.60000000000002</v>
      </c>
    </row>
    <row r="56" spans="7:15" x14ac:dyDescent="0.2">
      <c r="G56" s="29"/>
    </row>
    <row r="57" spans="7:15" x14ac:dyDescent="0.2">
      <c r="G57" s="29"/>
    </row>
    <row r="58" spans="7:15" x14ac:dyDescent="0.2">
      <c r="G58" s="29"/>
    </row>
    <row r="59" spans="7:15" x14ac:dyDescent="0.2">
      <c r="G59" s="29"/>
    </row>
    <row r="60" spans="7:15" x14ac:dyDescent="0.2">
      <c r="G60" s="29"/>
    </row>
    <row r="61" spans="7:15" x14ac:dyDescent="0.2">
      <c r="G61" s="29"/>
    </row>
    <row r="62" spans="7:15" x14ac:dyDescent="0.2">
      <c r="G62" s="29"/>
    </row>
    <row r="63" spans="7:15" x14ac:dyDescent="0.2">
      <c r="G63" s="29"/>
    </row>
    <row r="64" spans="7:15" x14ac:dyDescent="0.2">
      <c r="G64" s="29"/>
    </row>
    <row r="65" spans="7:7" x14ac:dyDescent="0.2">
      <c r="G65" s="29"/>
    </row>
  </sheetData>
  <mergeCells count="14">
    <mergeCell ref="B4:B8"/>
    <mergeCell ref="C4:C8"/>
    <mergeCell ref="D4:D8"/>
    <mergeCell ref="D9:D18"/>
    <mergeCell ref="B9:B18"/>
    <mergeCell ref="C9:C18"/>
    <mergeCell ref="D35:D44"/>
    <mergeCell ref="B35:B44"/>
    <mergeCell ref="C35:C44"/>
    <mergeCell ref="D19:D21"/>
    <mergeCell ref="C19:C21"/>
    <mergeCell ref="B19:B21"/>
    <mergeCell ref="B22:B34"/>
    <mergeCell ref="D22:D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2356-4D82-4E59-AE85-C0AC2774DF97}">
  <dimension ref="B1:R13"/>
  <sheetViews>
    <sheetView workbookViewId="0">
      <selection activeCell="E2" sqref="E2"/>
    </sheetView>
  </sheetViews>
  <sheetFormatPr baseColWidth="10" defaultColWidth="8.83203125" defaultRowHeight="16" x14ac:dyDescent="0.2"/>
  <cols>
    <col min="1" max="1" width="4.1640625" customWidth="1"/>
    <col min="2" max="2" width="12.5" customWidth="1"/>
    <col min="5" max="5" width="13.33203125" customWidth="1"/>
    <col min="8" max="8" width="9.83203125" customWidth="1"/>
    <col min="12" max="14" width="10.6640625" customWidth="1"/>
    <col min="15" max="16" width="12.6640625" customWidth="1"/>
    <col min="17" max="17" width="15.5" customWidth="1"/>
    <col min="18" max="18" width="13.83203125" bestFit="1" customWidth="1"/>
  </cols>
  <sheetData>
    <row r="1" spans="2:18" x14ac:dyDescent="0.2">
      <c r="B1" s="5" t="s">
        <v>126</v>
      </c>
      <c r="Q1" s="11"/>
    </row>
    <row r="2" spans="2:18" ht="68" x14ac:dyDescent="0.2">
      <c r="B2" s="1" t="s">
        <v>4</v>
      </c>
      <c r="C2" s="1" t="s">
        <v>6</v>
      </c>
      <c r="D2" s="1" t="s">
        <v>8</v>
      </c>
      <c r="E2" s="1" t="s">
        <v>7</v>
      </c>
      <c r="F2" s="1" t="s">
        <v>9</v>
      </c>
      <c r="G2" s="10" t="s">
        <v>10</v>
      </c>
      <c r="H2" s="10" t="s">
        <v>11</v>
      </c>
      <c r="I2" s="10" t="s">
        <v>12</v>
      </c>
      <c r="J2" s="1" t="s">
        <v>13</v>
      </c>
      <c r="K2" s="1" t="s">
        <v>14</v>
      </c>
      <c r="L2" s="10" t="s">
        <v>127</v>
      </c>
      <c r="M2" s="10" t="s">
        <v>16</v>
      </c>
      <c r="N2" s="10" t="s">
        <v>70</v>
      </c>
      <c r="O2" s="19" t="s">
        <v>71</v>
      </c>
      <c r="P2" s="10" t="s">
        <v>20</v>
      </c>
      <c r="Q2" s="5" t="s">
        <v>21</v>
      </c>
      <c r="R2" s="1" t="s">
        <v>22</v>
      </c>
    </row>
    <row r="3" spans="2:18" x14ac:dyDescent="0.2">
      <c r="B3" s="33" t="s">
        <v>128</v>
      </c>
      <c r="C3" s="34" t="s">
        <v>30</v>
      </c>
      <c r="D3" s="31">
        <v>74.692941700000006</v>
      </c>
      <c r="E3" s="31">
        <v>-94.949399299999996</v>
      </c>
      <c r="F3" s="34">
        <v>6.5</v>
      </c>
      <c r="G3" s="34" t="s">
        <v>55</v>
      </c>
      <c r="H3" s="34"/>
      <c r="I3" s="13"/>
      <c r="Q3">
        <v>-23.2</v>
      </c>
    </row>
    <row r="4" spans="2:18" x14ac:dyDescent="0.2">
      <c r="B4" s="33"/>
      <c r="C4" s="34"/>
      <c r="D4" s="31"/>
      <c r="E4" s="31"/>
      <c r="F4" s="34"/>
      <c r="G4">
        <v>6.5</v>
      </c>
      <c r="H4">
        <v>3.5</v>
      </c>
      <c r="I4" s="13">
        <v>0</v>
      </c>
      <c r="J4">
        <v>43.68</v>
      </c>
      <c r="K4" t="s">
        <v>57</v>
      </c>
      <c r="L4">
        <f>J4-Info!C3</f>
        <v>36.439999999999991</v>
      </c>
      <c r="M4">
        <f>L4*0.001</f>
        <v>3.6439999999999993E-2</v>
      </c>
      <c r="N4" s="4">
        <f>M4/Info!$F$5</f>
        <v>364.39999999999992</v>
      </c>
      <c r="O4">
        <v>179.09</v>
      </c>
      <c r="P4">
        <f>((O4-Info!C5)*0.001)/Info!F5</f>
        <v>370.3</v>
      </c>
      <c r="Q4">
        <v>-22.1</v>
      </c>
    </row>
    <row r="5" spans="2:18" x14ac:dyDescent="0.2">
      <c r="B5" s="33"/>
      <c r="C5" s="34"/>
      <c r="D5" s="31"/>
      <c r="E5" s="31"/>
      <c r="F5" s="34"/>
      <c r="G5">
        <v>3.5</v>
      </c>
      <c r="H5">
        <v>0</v>
      </c>
      <c r="I5" s="13">
        <v>0</v>
      </c>
      <c r="J5">
        <v>47.15</v>
      </c>
      <c r="K5" t="s">
        <v>57</v>
      </c>
      <c r="L5">
        <f>J5-Info!C3</f>
        <v>39.909999999999989</v>
      </c>
      <c r="M5">
        <f t="shared" ref="M5:M13" si="0">L5*0.001</f>
        <v>3.9909999999999987E-2</v>
      </c>
      <c r="N5" s="4">
        <f>M5/Info!$F$5</f>
        <v>399.09999999999985</v>
      </c>
      <c r="O5">
        <v>180.97</v>
      </c>
      <c r="P5">
        <f>((O5-Info!C5)*0.001)/Info!F5</f>
        <v>389.09999999999997</v>
      </c>
      <c r="Q5">
        <v>-21.8</v>
      </c>
    </row>
    <row r="6" spans="2:18" x14ac:dyDescent="0.2">
      <c r="B6" s="32" t="s">
        <v>129</v>
      </c>
      <c r="C6" s="34" t="s">
        <v>30</v>
      </c>
      <c r="D6" s="34">
        <v>74.692222000000001</v>
      </c>
      <c r="E6" s="34">
        <v>-94.949166000000005</v>
      </c>
      <c r="F6" s="34">
        <v>8.75</v>
      </c>
      <c r="G6" s="34" t="s">
        <v>55</v>
      </c>
      <c r="H6" s="34"/>
      <c r="I6" s="13"/>
      <c r="N6" s="4"/>
      <c r="Q6">
        <v>-22.5</v>
      </c>
    </row>
    <row r="7" spans="2:18" x14ac:dyDescent="0.2">
      <c r="B7" s="32"/>
      <c r="C7" s="34"/>
      <c r="D7" s="34"/>
      <c r="E7" s="34"/>
      <c r="F7" s="34"/>
      <c r="G7">
        <v>8.75</v>
      </c>
      <c r="H7">
        <v>5.75</v>
      </c>
      <c r="I7" s="13"/>
      <c r="N7" s="4"/>
      <c r="O7">
        <v>172.35</v>
      </c>
      <c r="P7">
        <f>((O7-Info!C5)*0.001)/Info!F5</f>
        <v>302.89999999999992</v>
      </c>
      <c r="Q7">
        <v>-21</v>
      </c>
      <c r="R7" t="s">
        <v>130</v>
      </c>
    </row>
    <row r="8" spans="2:18" x14ac:dyDescent="0.2">
      <c r="B8" s="32"/>
      <c r="C8" s="34"/>
      <c r="D8" s="34"/>
      <c r="E8" s="34"/>
      <c r="F8" s="34"/>
      <c r="G8">
        <v>5.75</v>
      </c>
      <c r="H8">
        <v>2.75</v>
      </c>
      <c r="I8" s="13"/>
      <c r="N8" s="4"/>
      <c r="O8">
        <v>171.52</v>
      </c>
      <c r="P8">
        <f>((O8-Info!C5)*0.001)/Info!F5</f>
        <v>294.60000000000008</v>
      </c>
      <c r="Q8">
        <v>-20.399999999999999</v>
      </c>
      <c r="R8" t="s">
        <v>130</v>
      </c>
    </row>
    <row r="9" spans="2:18" x14ac:dyDescent="0.2">
      <c r="B9" s="32"/>
      <c r="C9" s="34"/>
      <c r="D9" s="34"/>
      <c r="E9" s="34"/>
      <c r="F9" s="34"/>
      <c r="G9">
        <v>3</v>
      </c>
      <c r="H9">
        <v>0</v>
      </c>
      <c r="I9" s="13"/>
      <c r="N9" s="4"/>
      <c r="O9">
        <v>160.9</v>
      </c>
      <c r="P9">
        <f>((O9-Info!C5)*0.001)/Info!F5</f>
        <v>188.4</v>
      </c>
      <c r="Q9">
        <v>-20.3</v>
      </c>
      <c r="R9" t="s">
        <v>130</v>
      </c>
    </row>
    <row r="10" spans="2:18" x14ac:dyDescent="0.2">
      <c r="B10" s="32" t="s">
        <v>131</v>
      </c>
      <c r="C10" s="34" t="s">
        <v>132</v>
      </c>
      <c r="D10" s="35">
        <v>74.691500000000005</v>
      </c>
      <c r="E10" s="35">
        <v>-94.950310000000002</v>
      </c>
      <c r="F10" s="34">
        <v>9.5</v>
      </c>
      <c r="G10" s="34" t="s">
        <v>55</v>
      </c>
      <c r="H10" s="34"/>
      <c r="I10" s="13"/>
      <c r="N10" s="4"/>
      <c r="Q10">
        <v>-23</v>
      </c>
    </row>
    <row r="11" spans="2:18" x14ac:dyDescent="0.2">
      <c r="B11" s="32"/>
      <c r="C11" s="34"/>
      <c r="D11" s="35"/>
      <c r="E11" s="35"/>
      <c r="F11" s="34"/>
      <c r="G11">
        <v>9.5</v>
      </c>
      <c r="H11">
        <v>6.5</v>
      </c>
      <c r="I11" s="13">
        <v>0</v>
      </c>
      <c r="J11">
        <v>33.92</v>
      </c>
      <c r="K11" t="s">
        <v>57</v>
      </c>
      <c r="L11">
        <f>J11-Info!C3</f>
        <v>26.679999999999993</v>
      </c>
      <c r="M11">
        <f t="shared" si="0"/>
        <v>2.6679999999999992E-2</v>
      </c>
      <c r="N11" s="4">
        <f>M11/Info!$F$5</f>
        <v>266.7999999999999</v>
      </c>
      <c r="O11" t="s">
        <v>133</v>
      </c>
      <c r="Q11">
        <v>-22.3</v>
      </c>
    </row>
    <row r="12" spans="2:18" x14ac:dyDescent="0.2">
      <c r="B12" s="32"/>
      <c r="C12" s="34"/>
      <c r="D12" s="35"/>
      <c r="E12" s="35"/>
      <c r="F12" s="34"/>
      <c r="G12">
        <v>6.5</v>
      </c>
      <c r="H12">
        <v>3.5</v>
      </c>
      <c r="I12" s="13">
        <v>0</v>
      </c>
      <c r="J12">
        <v>29.28</v>
      </c>
      <c r="K12" t="s">
        <v>57</v>
      </c>
      <c r="L12">
        <f>J12-Info!C3</f>
        <v>22.039999999999992</v>
      </c>
      <c r="M12">
        <f t="shared" si="0"/>
        <v>2.2039999999999994E-2</v>
      </c>
      <c r="N12" s="4">
        <f>M12/Info!$F$5</f>
        <v>220.39999999999992</v>
      </c>
      <c r="O12" t="s">
        <v>133</v>
      </c>
      <c r="Q12">
        <v>-20.8</v>
      </c>
    </row>
    <row r="13" spans="2:18" x14ac:dyDescent="0.2">
      <c r="B13" s="32"/>
      <c r="C13" s="34"/>
      <c r="D13" s="35"/>
      <c r="E13" s="35"/>
      <c r="F13" s="34"/>
      <c r="G13">
        <v>3.5</v>
      </c>
      <c r="H13">
        <v>0.5</v>
      </c>
      <c r="I13" s="13">
        <v>0</v>
      </c>
      <c r="J13">
        <v>36.9</v>
      </c>
      <c r="K13" t="s">
        <v>57</v>
      </c>
      <c r="L13">
        <f>J13-Info!C3</f>
        <v>29.659999999999989</v>
      </c>
      <c r="M13">
        <f t="shared" si="0"/>
        <v>2.9659999999999988E-2</v>
      </c>
      <c r="N13" s="4">
        <f>M13/Info!$F$5</f>
        <v>296.59999999999985</v>
      </c>
      <c r="O13" t="s">
        <v>133</v>
      </c>
      <c r="Q13">
        <v>-18.8</v>
      </c>
    </row>
  </sheetData>
  <mergeCells count="16">
    <mergeCell ref="E10:E13"/>
    <mergeCell ref="B3:B5"/>
    <mergeCell ref="B6:B9"/>
    <mergeCell ref="B10:B13"/>
    <mergeCell ref="D6:D9"/>
    <mergeCell ref="E6:E9"/>
    <mergeCell ref="C3:C5"/>
    <mergeCell ref="C6:C9"/>
    <mergeCell ref="C10:C13"/>
    <mergeCell ref="D10:D13"/>
    <mergeCell ref="F3:F5"/>
    <mergeCell ref="G3:H3"/>
    <mergeCell ref="G6:H6"/>
    <mergeCell ref="G10:H10"/>
    <mergeCell ref="F6:F9"/>
    <mergeCell ref="F10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DB5B-E87D-455B-A165-8929751D94DE}">
  <dimension ref="B2:F5"/>
  <sheetViews>
    <sheetView workbookViewId="0">
      <selection activeCell="F11" sqref="F11"/>
    </sheetView>
  </sheetViews>
  <sheetFormatPr baseColWidth="10" defaultColWidth="8.83203125" defaultRowHeight="16" x14ac:dyDescent="0.2"/>
  <cols>
    <col min="2" max="2" width="16.1640625" customWidth="1"/>
    <col min="4" max="4" width="10" bestFit="1" customWidth="1"/>
    <col min="5" max="5" width="12.1640625" bestFit="1" customWidth="1"/>
    <col min="6" max="6" width="11" bestFit="1" customWidth="1"/>
  </cols>
  <sheetData>
    <row r="2" spans="2:6" x14ac:dyDescent="0.2">
      <c r="B2" s="5"/>
      <c r="C2" s="5" t="s">
        <v>15</v>
      </c>
      <c r="D2" s="5" t="s">
        <v>16</v>
      </c>
      <c r="E2" s="5" t="s">
        <v>134</v>
      </c>
      <c r="F2" s="5" t="s">
        <v>135</v>
      </c>
    </row>
    <row r="3" spans="2:6" x14ac:dyDescent="0.2">
      <c r="B3" s="5" t="s">
        <v>136</v>
      </c>
      <c r="C3">
        <f>149.3-C5</f>
        <v>7.2400000000000091</v>
      </c>
    </row>
    <row r="4" spans="2:6" x14ac:dyDescent="0.2">
      <c r="B4" s="5" t="s">
        <v>137</v>
      </c>
      <c r="C4">
        <f>145.48-C5</f>
        <v>3.4199999999999875</v>
      </c>
    </row>
    <row r="5" spans="2:6" ht="34" x14ac:dyDescent="0.2">
      <c r="B5" s="11" t="s">
        <v>138</v>
      </c>
      <c r="C5">
        <v>142.06</v>
      </c>
      <c r="D5">
        <f>C5*0.001</f>
        <v>0.14205999999999999</v>
      </c>
      <c r="E5">
        <v>100</v>
      </c>
      <c r="F5">
        <v>1E-4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faf88fe-a998-4c5b-93c9-210a11d9a5c2}" enabled="0" method="" siteId="{1faf88fe-a998-4c5b-93c9-210a11d9a5c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sea_ice</vt:lpstr>
      <vt:lpstr>sea_ice_2</vt:lpstr>
      <vt:lpstr>tundra</vt:lpstr>
      <vt:lpstr>lake</vt:lpstr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Willatt, Rosemary Willatt</dc:creator>
  <cp:keywords/>
  <dc:description/>
  <cp:lastModifiedBy>Julienne C Stroeve</cp:lastModifiedBy>
  <cp:revision/>
  <dcterms:created xsi:type="dcterms:W3CDTF">2025-04-04T00:52:02Z</dcterms:created>
  <dcterms:modified xsi:type="dcterms:W3CDTF">2025-09-20T15:14:17Z</dcterms:modified>
  <cp:category/>
  <cp:contentStatus/>
</cp:coreProperties>
</file>